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sbcourt-my.sharepoint.com/personal/szenzen_sb-court_org/Documents/1Susan's Folder-Please do not remove/Benefits/Open Enrollment 22-23/"/>
    </mc:Choice>
  </mc:AlternateContent>
  <workbookProtection workbookPassword="E830" lockStructure="1"/>
  <bookViews>
    <workbookView xWindow="0" yWindow="0" windowWidth="15600" windowHeight="7030"/>
  </bookViews>
  <sheets>
    <sheet name="Sheet1" sheetId="1" r:id="rId1"/>
  </sheets>
  <definedNames>
    <definedName name="DENTIST">Sheet1!$A$16:$A$23</definedName>
    <definedName name="MEDINS">Sheet1!$A$2:$A$15</definedName>
    <definedName name="_xlnm.Print_Area" localSheetId="0">Sheet1!$C$1:$J$26</definedName>
    <definedName name="PT">Sheet1!$B$35:$B$41</definedName>
    <definedName name="Viz">Sheet1!$A$24:$A$29</definedName>
  </definedNames>
  <calcPr calcId="191028"/>
  <webPublishObjects count="1">
    <webPublishObject id="13121" divId="testbenefits calculator 2010_13121" destinationFile="I:\testbenefits calculator 2010.mht"/>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 r="A43" i="1" l="1"/>
  <c r="A31" i="1"/>
  <c r="A49" i="1" s="1"/>
  <c r="A45" i="1"/>
  <c r="E6" i="1" l="1"/>
  <c r="E5" i="1"/>
  <c r="A47" i="1" l="1"/>
  <c r="E20" i="1"/>
  <c r="E17" i="1" l="1"/>
  <c r="E12" i="1" l="1"/>
  <c r="A44" i="1" l="1"/>
  <c r="E7" i="1"/>
  <c r="A48" i="1" l="1"/>
  <c r="E13" i="1" s="1"/>
  <c r="E14" i="1" l="1"/>
  <c r="E19" i="1" s="1"/>
  <c r="E23" i="1" l="1"/>
  <c r="E22" i="1"/>
  <c r="E24" i="1" s="1"/>
</calcChain>
</file>

<file path=xl/comments1.xml><?xml version="1.0" encoding="utf-8"?>
<comments xmlns="http://schemas.openxmlformats.org/spreadsheetml/2006/main">
  <authors>
    <author>Estacion, Enrique</author>
  </authors>
  <commentList>
    <comment ref="A31" authorId="0" shapeId="0">
      <text>
        <r>
          <rPr>
            <b/>
            <sz val="9"/>
            <color indexed="81"/>
            <rFont val="Tahoma"/>
            <family val="2"/>
          </rPr>
          <t>Estacion, Enrique:</t>
        </r>
        <r>
          <rPr>
            <sz val="9"/>
            <color indexed="81"/>
            <rFont val="Tahoma"/>
            <family val="2"/>
          </rPr>
          <t xml:space="preserve">
Teamsters temporary switch; (counters A32) use values based on the 54.8%
</t>
        </r>
      </text>
    </comment>
    <comment ref="A32" authorId="0" shapeId="0">
      <text>
        <r>
          <rPr>
            <b/>
            <sz val="9"/>
            <color indexed="81"/>
            <rFont val="Tahoma"/>
            <family val="2"/>
          </rPr>
          <t>Estacion, Enrique:</t>
        </r>
        <r>
          <rPr>
            <sz val="9"/>
            <color indexed="81"/>
            <rFont val="Tahoma"/>
            <family val="2"/>
          </rPr>
          <t xml:space="preserve">
Subsidies and Flex</t>
        </r>
      </text>
    </comment>
    <comment ref="A36" authorId="0" shapeId="0">
      <text>
        <r>
          <rPr>
            <b/>
            <sz val="9"/>
            <color indexed="81"/>
            <rFont val="Tahoma"/>
            <family val="2"/>
          </rPr>
          <t>Estacion, Enrique:</t>
        </r>
        <r>
          <rPr>
            <sz val="9"/>
            <color indexed="81"/>
            <rFont val="Tahoma"/>
            <family val="2"/>
          </rPr>
          <t xml:space="preserve">
Rates for Part Time calc</t>
        </r>
      </text>
    </comment>
    <comment ref="A44" authorId="0" shapeId="0">
      <text>
        <r>
          <rPr>
            <b/>
            <sz val="9"/>
            <color indexed="81"/>
            <rFont val="Tahoma"/>
            <family val="2"/>
          </rPr>
          <t>Estacion, Enrique:</t>
        </r>
        <r>
          <rPr>
            <sz val="9"/>
            <color indexed="81"/>
            <rFont val="Tahoma"/>
            <family val="2"/>
          </rPr>
          <t xml:space="preserve">
Needed to show zero net subsidy</t>
        </r>
      </text>
    </comment>
    <comment ref="B45" authorId="0" shapeId="0">
      <text>
        <r>
          <rPr>
            <b/>
            <sz val="9"/>
            <color indexed="81"/>
            <rFont val="Tahoma"/>
            <family val="2"/>
          </rPr>
          <t>Estacion, Enrique:</t>
        </r>
        <r>
          <rPr>
            <sz val="9"/>
            <color indexed="81"/>
            <rFont val="Tahoma"/>
            <family val="2"/>
          </rPr>
          <t xml:space="preserve">
Rates for part time flex
</t>
        </r>
      </text>
    </comment>
    <comment ref="A47" authorId="0" shapeId="0">
      <text>
        <r>
          <rPr>
            <b/>
            <sz val="9"/>
            <color indexed="81"/>
            <rFont val="Tahoma"/>
            <family val="2"/>
          </rPr>
          <t>Estacion, Enrique:</t>
        </r>
        <r>
          <rPr>
            <sz val="9"/>
            <color indexed="81"/>
            <rFont val="Tahoma"/>
            <family val="2"/>
          </rPr>
          <t xml:space="preserve">
Needed to convert max subisdy to part time rate
</t>
        </r>
      </text>
    </comment>
    <comment ref="A48" authorId="0" shapeId="0">
      <text>
        <r>
          <rPr>
            <b/>
            <sz val="9"/>
            <color indexed="81"/>
            <rFont val="Tahoma"/>
            <family val="2"/>
          </rPr>
          <t>Estacion, Enrique:</t>
        </r>
        <r>
          <rPr>
            <sz val="9"/>
            <color indexed="81"/>
            <rFont val="Tahoma"/>
            <family val="2"/>
          </rPr>
          <t xml:space="preserve">
Needed to calc values for dental subsidy
</t>
        </r>
      </text>
    </comment>
    <comment ref="A49" authorId="0" shapeId="0">
      <text>
        <r>
          <rPr>
            <b/>
            <sz val="9"/>
            <color indexed="81"/>
            <rFont val="Tahoma"/>
            <family val="2"/>
          </rPr>
          <t>Estacion, Enrique:</t>
        </r>
        <r>
          <rPr>
            <sz val="9"/>
            <color indexed="81"/>
            <rFont val="Tahoma"/>
            <family val="2"/>
          </rPr>
          <t xml:space="preserve">
teamsters temporary subsidy E6 subtotal (counters A43)</t>
        </r>
      </text>
    </comment>
  </commentList>
</comments>
</file>

<file path=xl/sharedStrings.xml><?xml version="1.0" encoding="utf-8"?>
<sst xmlns="http://schemas.openxmlformats.org/spreadsheetml/2006/main" count="67" uniqueCount="63">
  <si>
    <t>2023 Health Benefit Bi-weekly Cost Calculator</t>
  </si>
  <si>
    <t>Choose Health Plan</t>
  </si>
  <si>
    <t>If part time, select scheduled hours:</t>
  </si>
  <si>
    <t>Opt Out of Medical</t>
  </si>
  <si>
    <t>BLUE SHIELD HMO Emp Only</t>
  </si>
  <si>
    <t>BLUE SHIELD HMO Emp + 1</t>
  </si>
  <si>
    <t>BLUE SHIELD HMO Emp + 2</t>
  </si>
  <si>
    <t>Court Paid Medical Subsidy*</t>
  </si>
  <si>
    <t>KP HMO Emp Only</t>
  </si>
  <si>
    <t>Net Cost</t>
  </si>
  <si>
    <t>KP HMO Emp + 1</t>
  </si>
  <si>
    <t>KP HMO Emp + 2</t>
  </si>
  <si>
    <t>BLUE SHIELD PPO Emp Only</t>
  </si>
  <si>
    <t>BLUE SHIELD PPO Emp + 1</t>
  </si>
  <si>
    <t>BLUE SHIELD PPO Emp + 2</t>
  </si>
  <si>
    <t>Choose Dental Plan</t>
  </si>
  <si>
    <t>BLUE SHIELD TRIO Emp Only</t>
  </si>
  <si>
    <t xml:space="preserve"> Court Paid Dental Subsidy*</t>
  </si>
  <si>
    <t>BLUE SHIELD TRIO Emp + 1</t>
  </si>
  <si>
    <t>BLUE SHIELD TRIO Emp + 2</t>
  </si>
  <si>
    <t>Subsidized* Cost</t>
  </si>
  <si>
    <t>Opt Out of Dental</t>
  </si>
  <si>
    <t>Choose Vision Plan</t>
  </si>
  <si>
    <t>DELTACARE HMO Emp only</t>
  </si>
  <si>
    <t>DELTACARE HMO emp + 1</t>
  </si>
  <si>
    <t>Subtotal For All Benefits</t>
  </si>
  <si>
    <t>DELTACARE HMO Emp + 2</t>
  </si>
  <si>
    <t>Flex Benefit Applied**</t>
  </si>
  <si>
    <t>DELTA  PPO Emp Only</t>
  </si>
  <si>
    <t>DELTA  PPO Emp + 1</t>
  </si>
  <si>
    <t>Estimated Bi-Weekly Out of Pocket</t>
  </si>
  <si>
    <t>DELTA  PPO Emp + 2</t>
  </si>
  <si>
    <t xml:space="preserve">Bi-Weekly Surplus Flex Benefit Dollars                                    Payable As Taxable Compensation **                 </t>
  </si>
  <si>
    <r>
      <t>Approx.  Monthly Cost after Subsidies &amp; Flex Dollars</t>
    </r>
    <r>
      <rPr>
        <b/>
        <sz val="9"/>
        <color theme="1" tint="0.499984740745262"/>
        <rFont val="Arial"/>
        <family val="2"/>
      </rPr>
      <t>**</t>
    </r>
    <r>
      <rPr>
        <sz val="9"/>
        <color theme="1" tint="0.499984740745262"/>
        <rFont val="Arial"/>
        <family val="2"/>
      </rPr>
      <t xml:space="preserve"> :  </t>
    </r>
  </si>
  <si>
    <t>Eyemed Emp Only</t>
  </si>
  <si>
    <r>
      <t xml:space="preserve">*Based on </t>
    </r>
    <r>
      <rPr>
        <i/>
        <u/>
        <sz val="9"/>
        <color theme="0" tint="-0.499984740745262"/>
        <rFont val="Calibri"/>
        <family val="2"/>
        <scheme val="minor"/>
      </rPr>
      <t>Full-Time Employee</t>
    </r>
    <r>
      <rPr>
        <i/>
        <sz val="9"/>
        <color theme="0" tint="-0.499984740745262"/>
        <rFont val="Calibri"/>
        <family val="2"/>
        <scheme val="minor"/>
      </rPr>
      <t xml:space="preserve"> benefit rates; maximum subsidy applied until zero.</t>
    </r>
  </si>
  <si>
    <t>Eyemed Emp + Spouse</t>
  </si>
  <si>
    <t>** When applicable, remaining flex dollars are applied to AD&amp;D/Supplemental Life Premiums. Actual out of pocket costs and/or flex dollar balances may differ from what is shown here due to other factors. Please contact your HR Assistant for further assistance.</t>
  </si>
  <si>
    <t>Eyemed Emp + Child(ren)</t>
  </si>
  <si>
    <t>Eyemed Emp + Family</t>
  </si>
  <si>
    <t>Steps to update calculator annually</t>
  </si>
  <si>
    <t>*SPECIAL EDITION: TEAMSTERS SELECTION PUSHES ALL "E" COLUMN INSTRUCTIONS DOWN 2 CELLS</t>
  </si>
  <si>
    <t>Exempt Emp,+1 or more</t>
  </si>
  <si>
    <t>1: Unhide Columns A and B</t>
  </si>
  <si>
    <t>2: Edit the prices listed in the text box on the right side of working area</t>
  </si>
  <si>
    <t>3: Edit the provider list in A and prices in B*</t>
  </si>
  <si>
    <t>4: Verify that D3,D10,and D15 display accordingly</t>
  </si>
  <si>
    <t>5: Change the subsidies/flex by editing the formulas in E4 and E11 (OPEN FORUMLA BAR)</t>
  </si>
  <si>
    <t xml:space="preserve">  5a: Select E4 or E11. In formula bar, fix all subsidy/flex entries in A32-34</t>
  </si>
  <si>
    <t xml:space="preserve">  5b: Do not break the formula parameters; change amounts only</t>
  </si>
  <si>
    <t>6: Verify the math for all combinations, fields, formulas</t>
  </si>
  <si>
    <t>7: Rehide Columns A and B</t>
  </si>
  <si>
    <t>8: Ensure that formatting is consistent (no gridlines,selected fill, only 1 page prints)</t>
  </si>
  <si>
    <t>9: Ensure D3,D10, and D15 are Unlocked and PASSWORD PROTECT** the worksheet</t>
  </si>
  <si>
    <t>10: Save</t>
  </si>
  <si>
    <t>*Avoid adding or deleting cells in column A or B, as the formulas in Columns D and E all refer to the DATA VALIDATION/LIST group NAMES as the SOURCE. If adding or deleting cells is unavoidable, use Excel Name Manager to redefine validated list in D3,D10, and D15, and make subsequent changes to formulas in E3, E4,E10, E11,E15</t>
  </si>
  <si>
    <t>Med</t>
  </si>
  <si>
    <t>Dental</t>
  </si>
  <si>
    <t>E5,E12,E17,E20,E21,E22 are fixed formulas that should not require editing</t>
  </si>
  <si>
    <t>Flex</t>
  </si>
  <si>
    <t>E18 must be changed if Flex $ amount is changed</t>
  </si>
  <si>
    <t>E20,E21 have conditional formatting rules that change the color with ampount that should not require editing. Use MANAGE RULES to view current rules.</t>
  </si>
  <si>
    <t>** Password protect the worksheet, not the file, so that anyone can open, but no one can modify w/out password.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</si>
</sst>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quot;$&quot;#,##0.00;[Red]&quot;$&quot;#,##0.00"/>
    <numFmt numFmtId="166" formatCode="0.000"/>
  </numFmts>
  <fonts count="41" x14ac:knownFonts="1">
    <font>
      <sz val="10"/>
      <name val="Arial"/>
    </font>
    <font>
      <sz val="8"/>
      <name val="Arial"/>
      <family val="2"/>
    </font>
    <font>
      <sz val="10"/>
      <name val="Arial"/>
      <family val="2"/>
    </font>
    <font>
      <sz val="14"/>
      <name val="Arial"/>
      <family val="2"/>
    </font>
    <font>
      <b/>
      <sz val="14"/>
      <color indexed="10"/>
      <name val="Arial"/>
      <family val="2"/>
    </font>
    <font>
      <b/>
      <sz val="14"/>
      <color theme="4" tint="0.59999389629810485"/>
      <name val="Arial"/>
      <family val="2"/>
    </font>
    <font>
      <b/>
      <sz val="11"/>
      <color theme="1"/>
      <name val="Calibri"/>
      <family val="2"/>
      <scheme val="minor"/>
    </font>
    <font>
      <sz val="14"/>
      <color indexed="18"/>
      <name val="Calibri"/>
      <family val="2"/>
      <scheme val="minor"/>
    </font>
    <font>
      <sz val="12"/>
      <name val="Calibri"/>
      <family val="2"/>
      <scheme val="minor"/>
    </font>
    <font>
      <sz val="14"/>
      <color indexed="9"/>
      <name val="Calibri"/>
      <family val="2"/>
      <scheme val="minor"/>
    </font>
    <font>
      <i/>
      <sz val="10"/>
      <color theme="1"/>
      <name val="Calibri"/>
      <family val="2"/>
      <scheme val="minor"/>
    </font>
    <font>
      <sz val="10"/>
      <color theme="3" tint="-0.249977111117893"/>
      <name val="Calibri"/>
      <family val="2"/>
      <scheme val="minor"/>
    </font>
    <font>
      <sz val="14"/>
      <color theme="3" tint="-0.249977111117893"/>
      <name val="Calibri"/>
      <family val="2"/>
      <scheme val="minor"/>
    </font>
    <font>
      <sz val="16"/>
      <color indexed="10"/>
      <name val="Calibri"/>
      <family val="2"/>
      <scheme val="minor"/>
    </font>
    <font>
      <sz val="10"/>
      <color rgb="FFFF0000"/>
      <name val="Arial"/>
      <family val="2"/>
    </font>
    <font>
      <sz val="10"/>
      <color theme="6" tint="-0.499984740745262"/>
      <name val="Arial"/>
      <family val="2"/>
    </font>
    <font>
      <sz val="10"/>
      <color theme="3"/>
      <name val="Arial"/>
      <family val="2"/>
    </font>
    <font>
      <b/>
      <sz val="14"/>
      <color rgb="FFFF0000"/>
      <name val="Arial"/>
      <family val="2"/>
    </font>
    <font>
      <b/>
      <sz val="12"/>
      <color rgb="FF00B050"/>
      <name val="Arial"/>
      <family val="2"/>
    </font>
    <font>
      <b/>
      <sz val="12"/>
      <color rgb="FFFFC000"/>
      <name val="Arial"/>
      <family val="2"/>
    </font>
    <font>
      <i/>
      <sz val="11"/>
      <color theme="1" tint="0.499984740745262"/>
      <name val="Calibri"/>
      <family val="2"/>
      <scheme val="minor"/>
    </font>
    <font>
      <sz val="11"/>
      <color theme="1" tint="0.499984740745262"/>
      <name val="Calibri"/>
      <family val="2"/>
      <scheme val="minor"/>
    </font>
    <font>
      <sz val="10"/>
      <color theme="1" tint="0.499984740745262"/>
      <name val="Arial"/>
      <family val="2"/>
    </font>
    <font>
      <sz val="9"/>
      <color theme="1" tint="0.499984740745262"/>
      <name val="Arial"/>
      <family val="2"/>
    </font>
    <font>
      <b/>
      <sz val="9"/>
      <color theme="1" tint="0.499984740745262"/>
      <name val="Arial"/>
      <family val="2"/>
    </font>
    <font>
      <sz val="10"/>
      <color theme="1" tint="0.499984740745262"/>
      <name val="Calibri"/>
      <family val="2"/>
      <scheme val="minor"/>
    </font>
    <font>
      <b/>
      <sz val="20"/>
      <color theme="4" tint="0.79998168889431442"/>
      <name val="Arial"/>
      <family val="2"/>
    </font>
    <font>
      <i/>
      <sz val="9"/>
      <color theme="0" tint="-0.499984740745262"/>
      <name val="Calibri"/>
      <family val="2"/>
      <scheme val="minor"/>
    </font>
    <font>
      <i/>
      <u/>
      <sz val="9"/>
      <color theme="0" tint="-0.499984740745262"/>
      <name val="Calibri"/>
      <family val="2"/>
      <scheme val="minor"/>
    </font>
    <font>
      <b/>
      <i/>
      <sz val="11"/>
      <color rgb="FF002060"/>
      <name val="Calibri"/>
      <family val="2"/>
      <scheme val="minor"/>
    </font>
    <font>
      <b/>
      <sz val="20"/>
      <color theme="3" tint="0.59999389629810485"/>
      <name val="Arial"/>
      <family val="2"/>
    </font>
    <font>
      <sz val="16"/>
      <color theme="1" tint="0.34998626667073579"/>
      <name val="Segoe UI Light"/>
      <family val="2"/>
    </font>
    <font>
      <sz val="12"/>
      <color theme="1" tint="0.34998626667073579"/>
      <name val="Calibri"/>
      <family val="2"/>
      <scheme val="minor"/>
    </font>
    <font>
      <i/>
      <sz val="11"/>
      <color rgb="FFFF0000"/>
      <name val="Calibri"/>
      <family val="2"/>
      <scheme val="minor"/>
    </font>
    <font>
      <b/>
      <sz val="12"/>
      <color rgb="FFFF0000"/>
      <name val="Arial"/>
      <family val="2"/>
    </font>
    <font>
      <sz val="9"/>
      <color indexed="81"/>
      <name val="Tahoma"/>
      <family val="2"/>
    </font>
    <font>
      <b/>
      <sz val="9"/>
      <color indexed="81"/>
      <name val="Tahoma"/>
      <family val="2"/>
    </font>
    <font>
      <sz val="10"/>
      <color rgb="FFFFFF00"/>
      <name val="Arial"/>
      <family val="2"/>
    </font>
    <font>
      <i/>
      <sz val="10"/>
      <color rgb="FF0070C0"/>
      <name val="Arial"/>
      <family val="2"/>
    </font>
    <font>
      <sz val="10"/>
      <color rgb="FFFF0000"/>
      <name val="Calibri"/>
      <family val="2"/>
      <scheme val="minor"/>
    </font>
    <font>
      <b/>
      <sz val="12"/>
      <color theme="3" tint="0.39997558519241921"/>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CFCFA"/>
        <bgColor indexed="64"/>
      </patternFill>
    </fill>
    <fill>
      <patternFill patternType="solid">
        <fgColor rgb="FFFFFF66"/>
        <bgColor indexed="64"/>
      </patternFill>
    </fill>
    <fill>
      <patternFill patternType="solid">
        <fgColor theme="6"/>
        <bgColor indexed="64"/>
      </patternFill>
    </fill>
    <fill>
      <patternFill patternType="solid">
        <fgColor theme="9" tint="0.79998168889431442"/>
        <bgColor indexed="64"/>
      </patternFill>
    </fill>
    <fill>
      <patternFill patternType="solid">
        <fgColor rgb="FFFFFF00"/>
        <bgColor indexed="64"/>
      </patternFill>
    </fill>
    <fill>
      <patternFill patternType="solid">
        <fgColor rgb="FF7030A0"/>
        <bgColor indexed="64"/>
      </patternFill>
    </fill>
    <fill>
      <patternFill patternType="solid">
        <fgColor rgb="FFFFFF99"/>
        <bgColor indexed="64"/>
      </patternFill>
    </fill>
  </fills>
  <borders count="4">
    <border>
      <left/>
      <right/>
      <top/>
      <bottom/>
      <diagonal/>
    </border>
    <border>
      <left/>
      <right/>
      <top/>
      <bottom style="double">
        <color theme="0" tint="-0.249977111117893"/>
      </bottom>
      <diagonal/>
    </border>
    <border>
      <left/>
      <right/>
      <top/>
      <bottom style="hair">
        <color theme="0" tint="-0.24997711111789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5" fillId="3" borderId="0" xfId="0" applyFont="1" applyFill="1" applyAlignment="1">
      <alignment horizontal="left"/>
    </xf>
    <xf numFmtId="0" fontId="0" fillId="3" borderId="0" xfId="0" applyFill="1"/>
    <xf numFmtId="0" fontId="3" fillId="3" borderId="0" xfId="0" applyFont="1" applyFill="1" applyAlignment="1">
      <alignment horizontal="right"/>
    </xf>
    <xf numFmtId="164" fontId="12" fillId="3" borderId="0" xfId="0" applyNumberFormat="1" applyFont="1" applyFill="1"/>
    <xf numFmtId="0" fontId="9" fillId="3" borderId="0" xfId="0" applyFont="1" applyFill="1"/>
    <xf numFmtId="164" fontId="7" fillId="3" borderId="0" xfId="0" applyNumberFormat="1" applyFont="1" applyFill="1"/>
    <xf numFmtId="0" fontId="6" fillId="3" borderId="0" xfId="0" applyFont="1" applyFill="1"/>
    <xf numFmtId="0" fontId="11" fillId="3" borderId="0" xfId="0" applyFont="1" applyFill="1" applyAlignment="1">
      <alignment horizontal="right"/>
    </xf>
    <xf numFmtId="0" fontId="10" fillId="3" borderId="0" xfId="0" applyFont="1" applyFill="1" applyAlignment="1">
      <alignment horizontal="right"/>
    </xf>
    <xf numFmtId="164" fontId="8" fillId="3" borderId="0" xfId="0" applyNumberFormat="1" applyFont="1" applyFill="1"/>
    <xf numFmtId="165" fontId="12" fillId="3" borderId="0" xfId="0" applyNumberFormat="1" applyFont="1" applyFill="1"/>
    <xf numFmtId="0" fontId="0" fillId="3" borderId="0" xfId="0" applyFill="1" applyAlignment="1">
      <alignment horizontal="right"/>
    </xf>
    <xf numFmtId="0" fontId="18" fillId="2" borderId="0" xfId="0" applyFont="1" applyFill="1" applyAlignment="1" applyProtection="1">
      <alignment horizontal="center"/>
      <protection locked="0"/>
    </xf>
    <xf numFmtId="0" fontId="19" fillId="2" borderId="0" xfId="0" applyFont="1" applyFill="1" applyAlignment="1" applyProtection="1">
      <alignment horizontal="center"/>
      <protection locked="0"/>
    </xf>
    <xf numFmtId="0" fontId="20" fillId="3" borderId="0" xfId="0" applyFont="1" applyFill="1" applyAlignment="1">
      <alignment horizontal="right"/>
    </xf>
    <xf numFmtId="0" fontId="21" fillId="3" borderId="0" xfId="0" applyFont="1" applyFill="1" applyAlignment="1">
      <alignment horizontal="right"/>
    </xf>
    <xf numFmtId="0" fontId="23" fillId="3" borderId="0" xfId="0" applyFont="1" applyFill="1" applyAlignment="1">
      <alignment horizontal="right" wrapText="1"/>
    </xf>
    <xf numFmtId="164" fontId="25" fillId="3" borderId="0" xfId="0" applyNumberFormat="1" applyFont="1" applyFill="1" applyAlignment="1">
      <alignment horizontal="right"/>
    </xf>
    <xf numFmtId="0" fontId="22" fillId="3" borderId="0" xfId="0" applyFont="1" applyFill="1"/>
    <xf numFmtId="164" fontId="22" fillId="3" borderId="0" xfId="0" applyNumberFormat="1" applyFont="1" applyFill="1" applyAlignment="1">
      <alignment horizontal="left"/>
    </xf>
    <xf numFmtId="0" fontId="14" fillId="3" borderId="0" xfId="0" applyFont="1" applyFill="1"/>
    <xf numFmtId="20" fontId="14" fillId="3" borderId="0" xfId="0" applyNumberFormat="1" applyFont="1" applyFill="1"/>
    <xf numFmtId="0" fontId="16" fillId="3" borderId="0" xfId="0" applyFont="1" applyFill="1" applyAlignment="1">
      <alignment wrapText="1"/>
    </xf>
    <xf numFmtId="0" fontId="15" fillId="3" borderId="0" xfId="0" applyFont="1" applyFill="1"/>
    <xf numFmtId="0" fontId="15" fillId="3" borderId="0" xfId="0" applyFont="1" applyFill="1" applyAlignment="1">
      <alignment wrapText="1"/>
    </xf>
    <xf numFmtId="0" fontId="16" fillId="3" borderId="0" xfId="0" applyFont="1" applyFill="1"/>
    <xf numFmtId="2" fontId="0" fillId="3" borderId="0" xfId="0" applyNumberFormat="1" applyFill="1"/>
    <xf numFmtId="164" fontId="12" fillId="4" borderId="0" xfId="0" applyNumberFormat="1" applyFont="1" applyFill="1"/>
    <xf numFmtId="164" fontId="13" fillId="4" borderId="0" xfId="0" applyNumberFormat="1" applyFont="1" applyFill="1"/>
    <xf numFmtId="0" fontId="4" fillId="3" borderId="0" xfId="0" applyFont="1" applyFill="1" applyAlignment="1">
      <alignment horizontal="right"/>
    </xf>
    <xf numFmtId="0" fontId="17" fillId="3" borderId="0" xfId="0" applyFont="1" applyFill="1" applyAlignment="1">
      <alignment horizontal="right"/>
    </xf>
    <xf numFmtId="0" fontId="29" fillId="3" borderId="0" xfId="0" applyFont="1" applyFill="1" applyAlignment="1">
      <alignment horizontal="right" vertical="top"/>
    </xf>
    <xf numFmtId="0" fontId="29" fillId="3" borderId="0" xfId="0" applyFont="1" applyFill="1" applyAlignment="1">
      <alignment horizontal="right" vertical="center" wrapText="1"/>
    </xf>
    <xf numFmtId="164" fontId="26" fillId="2" borderId="0" xfId="0" applyNumberFormat="1" applyFont="1" applyFill="1" applyAlignment="1">
      <alignment horizontal="right"/>
    </xf>
    <xf numFmtId="165" fontId="30" fillId="2" borderId="0" xfId="0" applyNumberFormat="1" applyFont="1" applyFill="1" applyAlignment="1">
      <alignment horizontal="right"/>
    </xf>
    <xf numFmtId="165" fontId="12" fillId="3" borderId="1" xfId="0" applyNumberFormat="1" applyFont="1" applyFill="1" applyBorder="1"/>
    <xf numFmtId="164" fontId="12" fillId="3" borderId="2" xfId="0" applyNumberFormat="1" applyFont="1" applyFill="1" applyBorder="1"/>
    <xf numFmtId="164" fontId="32" fillId="3" borderId="2" xfId="0" applyNumberFormat="1" applyFont="1" applyFill="1" applyBorder="1"/>
    <xf numFmtId="0" fontId="33" fillId="3" borderId="0" xfId="0" applyFont="1" applyFill="1" applyAlignment="1">
      <alignment horizontal="right"/>
    </xf>
    <xf numFmtId="0" fontId="0" fillId="3" borderId="3" xfId="0" applyFill="1" applyBorder="1"/>
    <xf numFmtId="2" fontId="0" fillId="3" borderId="3" xfId="0" applyNumberFormat="1" applyFill="1" applyBorder="1"/>
    <xf numFmtId="2" fontId="2" fillId="3" borderId="3" xfId="0" applyNumberFormat="1" applyFont="1" applyFill="1" applyBorder="1"/>
    <xf numFmtId="2" fontId="0" fillId="6" borderId="3" xfId="0" applyNumberFormat="1" applyFill="1" applyBorder="1"/>
    <xf numFmtId="2" fontId="2" fillId="6" borderId="3" xfId="0" applyNumberFormat="1" applyFont="1" applyFill="1" applyBorder="1"/>
    <xf numFmtId="0" fontId="0" fillId="6" borderId="3" xfId="0" applyFill="1" applyBorder="1"/>
    <xf numFmtId="2" fontId="0" fillId="5" borderId="3" xfId="0" applyNumberFormat="1" applyFill="1" applyBorder="1"/>
    <xf numFmtId="166" fontId="0" fillId="5" borderId="3" xfId="0" applyNumberFormat="1" applyFill="1" applyBorder="1"/>
    <xf numFmtId="0" fontId="2" fillId="2" borderId="3" xfId="0" applyFont="1" applyFill="1" applyBorder="1"/>
    <xf numFmtId="2" fontId="0" fillId="2" borderId="3" xfId="0" applyNumberFormat="1" applyFill="1" applyBorder="1"/>
    <xf numFmtId="0" fontId="0" fillId="2" borderId="3" xfId="0" applyFill="1" applyBorder="1"/>
    <xf numFmtId="49" fontId="2" fillId="2" borderId="3" xfId="0" applyNumberFormat="1" applyFont="1" applyFill="1" applyBorder="1"/>
    <xf numFmtId="49" fontId="0" fillId="2" borderId="3" xfId="0" applyNumberFormat="1" applyFill="1" applyBorder="1"/>
    <xf numFmtId="2" fontId="0" fillId="0" borderId="0" xfId="0" applyNumberFormat="1"/>
    <xf numFmtId="0" fontId="2" fillId="7" borderId="3" xfId="0" applyFont="1" applyFill="1" applyBorder="1"/>
    <xf numFmtId="2" fontId="0" fillId="7" borderId="3" xfId="0" applyNumberFormat="1" applyFill="1" applyBorder="1"/>
    <xf numFmtId="0" fontId="0" fillId="7" borderId="3" xfId="0" applyFill="1" applyBorder="1"/>
    <xf numFmtId="0" fontId="34" fillId="2" borderId="0" xfId="0" applyFont="1" applyFill="1" applyProtection="1">
      <protection locked="0"/>
    </xf>
    <xf numFmtId="0" fontId="37" fillId="9" borderId="3" xfId="0" applyFont="1" applyFill="1" applyBorder="1"/>
    <xf numFmtId="2" fontId="0" fillId="10" borderId="3" xfId="0" applyNumberFormat="1" applyFill="1" applyBorder="1"/>
    <xf numFmtId="2" fontId="0" fillId="0" borderId="3" xfId="0" applyNumberFormat="1" applyBorder="1"/>
    <xf numFmtId="0" fontId="14" fillId="8" borderId="0" xfId="0" applyFont="1" applyFill="1"/>
    <xf numFmtId="0" fontId="38" fillId="3" borderId="0" xfId="0" applyFont="1" applyFill="1" applyAlignment="1">
      <alignment horizontal="right"/>
    </xf>
    <xf numFmtId="0" fontId="39" fillId="3"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27" fillId="3" borderId="0" xfId="0" applyFont="1" applyFill="1" applyAlignment="1">
      <alignment horizontal="left" vertical="top" wrapText="1"/>
    </xf>
    <xf numFmtId="0" fontId="27" fillId="3" borderId="0" xfId="0" applyFont="1" applyFill="1" applyAlignment="1">
      <alignment horizontal="left"/>
    </xf>
    <xf numFmtId="0" fontId="31" fillId="3" borderId="0" xfId="0" applyFont="1" applyFill="1" applyAlignment="1">
      <alignment horizontal="center" vertical="top"/>
    </xf>
  </cellXfs>
  <cellStyles count="1">
    <cellStyle name="Normal" xfId="0" builtinId="0"/>
  </cellStyles>
  <dxfs count="7">
    <dxf>
      <font>
        <color theme="3"/>
      </font>
      <fill>
        <patternFill>
          <bgColor theme="0"/>
        </patternFill>
      </fill>
    </dxf>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s>
  <tableStyles count="0" defaultTableStyle="TableStyleMedium2" defaultPivotStyle="PivotStyleLight16"/>
  <colors>
    <mruColors>
      <color rgb="FFE6BA00"/>
      <color rgb="FFFFCC00"/>
      <color rgb="FFFFFF99"/>
      <color rgb="FFFFFF66"/>
      <color rgb="FFFFFFCC"/>
      <color rgb="FFFCFCFA"/>
      <color rgb="FFF5F5EF"/>
      <color rgb="FFFFCC66"/>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542926</xdr:colOff>
      <xdr:row>1</xdr:row>
      <xdr:rowOff>19051</xdr:rowOff>
    </xdr:from>
    <xdr:to>
      <xdr:col>10</xdr:col>
      <xdr:colOff>428625</xdr:colOff>
      <xdr:row>25</xdr:row>
      <xdr:rowOff>304800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705726" y="19051"/>
          <a:ext cx="2324099" cy="6334124"/>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2023 Bi-weekly</a:t>
          </a:r>
        </a:p>
        <a:p>
          <a:pPr algn="l"/>
          <a:r>
            <a:rPr lang="en-US" sz="1000" b="1">
              <a:solidFill>
                <a:schemeClr val="tx1">
                  <a:lumMod val="65000"/>
                  <a:lumOff val="35000"/>
                </a:schemeClr>
              </a:solidFill>
              <a:latin typeface="+mn-lt"/>
              <a:ea typeface="+mn-ea"/>
              <a:cs typeface="+mn-cs"/>
            </a:rPr>
            <a:t>Insurance Premiums</a:t>
          </a:r>
          <a:endParaRPr lang="en-US" sz="1000" b="1">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$400.78</a:t>
          </a:r>
        </a:p>
        <a:p>
          <a:pPr algn="l"/>
          <a:r>
            <a:rPr lang="en-US" sz="1000" b="0">
              <a:solidFill>
                <a:srgbClr val="0070C0"/>
              </a:solidFill>
            </a:rPr>
            <a:t>Emp + 1:    $801.57</a:t>
          </a:r>
        </a:p>
        <a:p>
          <a:pPr algn="l"/>
          <a:r>
            <a:rPr lang="en-US" sz="1000" b="0">
              <a:solidFill>
                <a:srgbClr val="0070C0"/>
              </a:solidFill>
            </a:rPr>
            <a:t>Emp + 2:    $1,129.75</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$336.84</a:t>
          </a:r>
        </a:p>
        <a:p>
          <a:pPr algn="l"/>
          <a:r>
            <a:rPr lang="en-US" sz="1000" b="0">
              <a:solidFill>
                <a:srgbClr val="0070C0"/>
              </a:solidFill>
            </a:rPr>
            <a:t>Emp + 1:    $673.69</a:t>
          </a:r>
        </a:p>
        <a:p>
          <a:pPr algn="l"/>
          <a:r>
            <a:rPr lang="en-US" sz="1000" b="0">
              <a:solidFill>
                <a:srgbClr val="0070C0"/>
              </a:solidFill>
            </a:rPr>
            <a:t>Emp + 2:    $949.50</a:t>
          </a:r>
        </a:p>
        <a:p>
          <a:pPr algn="l"/>
          <a:endParaRPr lang="en-US" sz="1000" b="1">
            <a:solidFill>
              <a:srgbClr val="0070C0"/>
            </a:solidFill>
          </a:endParaRPr>
        </a:p>
        <a:p>
          <a:pPr algn="l"/>
          <a:r>
            <a:rPr lang="en-US" sz="1000" b="1" u="sng">
              <a:solidFill>
                <a:srgbClr val="0070C0"/>
              </a:solidFill>
            </a:rPr>
            <a:t>BLUE SHIELD</a:t>
          </a:r>
          <a:r>
            <a:rPr lang="en-US" sz="1000" b="1" u="sng" baseline="0">
              <a:solidFill>
                <a:srgbClr val="0070C0"/>
              </a:solidFill>
            </a:rPr>
            <a:t> </a:t>
          </a:r>
          <a:r>
            <a:rPr lang="en-US" sz="1000" b="1" u="sng">
              <a:solidFill>
                <a:srgbClr val="0070C0"/>
              </a:solidFill>
            </a:rPr>
            <a:t>PPO</a:t>
          </a:r>
        </a:p>
        <a:p>
          <a:pPr algn="l"/>
          <a:r>
            <a:rPr lang="en-US" sz="1000" b="0">
              <a:solidFill>
                <a:srgbClr val="0070C0"/>
              </a:solidFill>
            </a:rPr>
            <a:t>Emp Only:    $905.46</a:t>
          </a:r>
        </a:p>
        <a:p>
          <a:pPr algn="l"/>
          <a:r>
            <a:rPr lang="en-US" sz="1000" b="0">
              <a:solidFill>
                <a:srgbClr val="0070C0"/>
              </a:solidFill>
            </a:rPr>
            <a:t>Emp + 1:    $1,810.93</a:t>
          </a:r>
        </a:p>
        <a:p>
          <a:pPr algn="l"/>
          <a:r>
            <a:rPr lang="en-US" sz="1000" b="0">
              <a:solidFill>
                <a:srgbClr val="0070C0"/>
              </a:solidFill>
            </a:rPr>
            <a:t>Emp + 2:    $2,552.38</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$327.67</a:t>
          </a:r>
          <a:endParaRPr lang="en-US" sz="1000">
            <a:solidFill>
              <a:srgbClr val="002060"/>
            </a:solidFill>
            <a:effectLst/>
          </a:endParaRPr>
        </a:p>
        <a:p>
          <a:r>
            <a:rPr lang="en-US" sz="1000" b="0">
              <a:solidFill>
                <a:srgbClr val="002060"/>
              </a:solidFill>
              <a:effectLst/>
              <a:latin typeface="+mn-lt"/>
              <a:ea typeface="+mn-ea"/>
              <a:cs typeface="+mn-cs"/>
            </a:rPr>
            <a:t>Emp + 1:    $655.35</a:t>
          </a:r>
          <a:endParaRPr lang="en-US" sz="1000">
            <a:solidFill>
              <a:srgbClr val="002060"/>
            </a:solidFill>
            <a:effectLst/>
          </a:endParaRPr>
        </a:p>
        <a:p>
          <a:r>
            <a:rPr lang="en-US" sz="1000" b="0">
              <a:solidFill>
                <a:srgbClr val="002060"/>
              </a:solidFill>
              <a:effectLst/>
              <a:latin typeface="+mn-lt"/>
              <a:ea typeface="+mn-ea"/>
              <a:cs typeface="+mn-cs"/>
            </a:rPr>
            <a:t>Emp + 2:    $927.32</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$24.22</a:t>
          </a:r>
        </a:p>
        <a:p>
          <a:pPr algn="l"/>
          <a:r>
            <a:rPr lang="en-US" sz="1000" b="0">
              <a:solidFill>
                <a:srgbClr val="00B050"/>
              </a:solidFill>
            </a:rPr>
            <a:t>Emp + 1:    $43.29</a:t>
          </a:r>
        </a:p>
        <a:p>
          <a:pPr algn="l"/>
          <a:r>
            <a:rPr lang="en-US" sz="1000" b="0">
              <a:solidFill>
                <a:srgbClr val="00B050"/>
              </a:solidFill>
            </a:rPr>
            <a:t>Emp + 2:    $71.79</a:t>
          </a:r>
        </a:p>
        <a:p>
          <a:pPr algn="l"/>
          <a:endParaRPr lang="en-US" sz="1000" b="1">
            <a:solidFill>
              <a:schemeClr val="bg1">
                <a:lumMod val="50000"/>
              </a:schemeClr>
            </a:solidFill>
          </a:endParaRPr>
        </a:p>
        <a:p>
          <a:pPr marL="0" indent="0" algn="l"/>
          <a:r>
            <a:rPr lang="en-US" sz="1000" b="1" u="sng">
              <a:solidFill>
                <a:srgbClr val="E6BA00"/>
              </a:solidFill>
              <a:latin typeface="+mn-lt"/>
              <a:ea typeface="+mn-ea"/>
              <a:cs typeface="+mn-cs"/>
            </a:rPr>
            <a:t>EYEMED VISION SUBSIDIZED </a:t>
          </a:r>
          <a:r>
            <a:rPr lang="en-US" sz="1000" b="1" u="sng" baseline="0">
              <a:solidFill>
                <a:srgbClr val="E6BA00"/>
              </a:solidFill>
              <a:latin typeface="+mn-lt"/>
              <a:ea typeface="+mn-ea"/>
              <a:cs typeface="+mn-cs"/>
            </a:rPr>
            <a:t>COST</a:t>
          </a:r>
          <a:endParaRPr lang="en-US" sz="1000" b="1" u="sng">
            <a:solidFill>
              <a:srgbClr val="E6BA00"/>
            </a:solidFill>
            <a:latin typeface="+mn-lt"/>
            <a:ea typeface="+mn-ea"/>
            <a:cs typeface="+mn-cs"/>
          </a:endParaRPr>
        </a:p>
        <a:p>
          <a:pPr marL="0" indent="0" algn="l"/>
          <a:r>
            <a:rPr lang="en-US" sz="1000" b="0">
              <a:solidFill>
                <a:srgbClr val="E6BA00"/>
              </a:solidFill>
              <a:latin typeface="+mn-lt"/>
              <a:ea typeface="+mn-ea"/>
              <a:cs typeface="+mn-cs"/>
            </a:rPr>
            <a:t>Eyemed Emp Only: $0</a:t>
          </a:r>
        </a:p>
        <a:p>
          <a:pPr marL="0" indent="0" algn="l"/>
          <a:r>
            <a:rPr lang="en-US" sz="1000" b="0">
              <a:solidFill>
                <a:srgbClr val="E6BA00"/>
              </a:solidFill>
              <a:latin typeface="+mn-lt"/>
              <a:ea typeface="+mn-ea"/>
              <a:cs typeface="+mn-cs"/>
            </a:rPr>
            <a:t>Eyemed Emp + Spouse: $2.87</a:t>
          </a:r>
        </a:p>
        <a:p>
          <a:pPr marL="0" indent="0" algn="l"/>
          <a:r>
            <a:rPr lang="en-US" sz="1000" b="0">
              <a:solidFill>
                <a:srgbClr val="E6BA00"/>
              </a:solidFill>
              <a:latin typeface="+mn-lt"/>
              <a:ea typeface="+mn-ea"/>
              <a:cs typeface="+mn-cs"/>
            </a:rPr>
            <a:t>Eyemed Emp + Child(ren): $3.58</a:t>
          </a:r>
        </a:p>
        <a:p>
          <a:pPr marL="0" indent="0" algn="l"/>
          <a:r>
            <a:rPr lang="en-US" sz="1000" b="0">
              <a:solidFill>
                <a:srgbClr val="E6BA00"/>
              </a:solidFill>
              <a:latin typeface="+mn-lt"/>
              <a:ea typeface="+mn-ea"/>
              <a:cs typeface="+mn-cs"/>
            </a:rPr>
            <a:t>Eyemed Emp + Family: $7.74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151"/>
  <sheetViews>
    <sheetView tabSelected="1" topLeftCell="C1" zoomScaleNormal="100" workbookViewId="0">
      <selection activeCell="E2" sqref="E2"/>
    </sheetView>
  </sheetViews>
  <sheetFormatPr defaultColWidth="9.1796875" defaultRowHeight="12.5" x14ac:dyDescent="0.25"/>
  <cols>
    <col min="1" max="1" width="27.26953125" style="2" hidden="1" customWidth="1"/>
    <col min="2" max="2" width="7.54296875" style="27" hidden="1" customWidth="1"/>
    <col min="3" max="3" width="4.1796875" style="12" customWidth="1"/>
    <col min="4" max="4" width="46.54296875" style="2" bestFit="1" customWidth="1"/>
    <col min="5" max="5" width="19.1796875" style="2" bestFit="1" customWidth="1"/>
    <col min="6" max="6" width="6" style="2" customWidth="1"/>
    <col min="7" max="16384" width="9.1796875" style="2"/>
  </cols>
  <sheetData>
    <row r="1" spans="1:5" ht="25" x14ac:dyDescent="0.25">
      <c r="D1" s="67" t="s">
        <v>0</v>
      </c>
      <c r="E1" s="67"/>
    </row>
    <row r="2" spans="1:5" ht="18" x14ac:dyDescent="0.4">
      <c r="A2" s="48" t="s">
        <v>1</v>
      </c>
      <c r="B2" s="49">
        <v>0</v>
      </c>
      <c r="C2" s="1"/>
      <c r="D2" s="39" t="s">
        <v>2</v>
      </c>
      <c r="E2" s="57"/>
    </row>
    <row r="3" spans="1:5" ht="18" x14ac:dyDescent="0.4">
      <c r="A3" s="50" t="s">
        <v>3</v>
      </c>
      <c r="B3" s="49">
        <v>0</v>
      </c>
      <c r="C3" s="1"/>
      <c r="D3" s="62"/>
      <c r="E3" s="63"/>
    </row>
    <row r="4" spans="1:5" ht="17.5" x14ac:dyDescent="0.35">
      <c r="A4" s="51" t="s">
        <v>4</v>
      </c>
      <c r="B4" s="60">
        <v>400.78</v>
      </c>
      <c r="C4" s="3"/>
    </row>
    <row r="5" spans="1:5" ht="18.5" x14ac:dyDescent="0.45">
      <c r="A5" s="51" t="s">
        <v>5</v>
      </c>
      <c r="B5" s="49">
        <v>801.57</v>
      </c>
      <c r="C5" s="30">
        <v>1</v>
      </c>
      <c r="D5" s="64" t="s">
        <v>1</v>
      </c>
      <c r="E5" s="28">
        <f>IF(D5=A2,B2,IF(D5=A3,B3,IF(D5=A4,B4,IF(D5=A5,B5,IF(D5=A6,B6,IF(D5=A7,B7,IF(D5=A8,B8, IF(D5=A9,B9, IF(D5=A10,B10, IF(D5=A11,B11, IF(D5=A12,B12, IF(D5=A13,B13, IF(D5=A14,B14,IF(D5=A15,B15))))))))))))))</f>
        <v>0</v>
      </c>
    </row>
    <row r="6" spans="1:5" ht="17.5" x14ac:dyDescent="0.35">
      <c r="A6" s="51" t="s">
        <v>6</v>
      </c>
      <c r="B6" s="49">
        <v>1129.75</v>
      </c>
      <c r="C6" s="3"/>
      <c r="D6" s="15" t="s">
        <v>7</v>
      </c>
      <c r="E6" s="38">
        <f>IF(E3="YES",A49,A43)</f>
        <v>0</v>
      </c>
    </row>
    <row r="7" spans="1:5" ht="21" x14ac:dyDescent="0.5">
      <c r="A7" s="52" t="s">
        <v>8</v>
      </c>
      <c r="B7" s="59">
        <v>327.67</v>
      </c>
      <c r="C7" s="3"/>
      <c r="D7" s="16" t="s">
        <v>9</v>
      </c>
      <c r="E7" s="29">
        <f>SUM(E5:E6)</f>
        <v>0</v>
      </c>
    </row>
    <row r="8" spans="1:5" ht="18.5" x14ac:dyDescent="0.45">
      <c r="A8" s="52" t="s">
        <v>10</v>
      </c>
      <c r="B8" s="59">
        <v>655.35</v>
      </c>
      <c r="C8" s="3"/>
      <c r="D8" s="5"/>
      <c r="E8" s="6"/>
    </row>
    <row r="9" spans="1:5" ht="18.5" x14ac:dyDescent="0.45">
      <c r="A9" s="52" t="s">
        <v>11</v>
      </c>
      <c r="B9" s="59">
        <v>927.32</v>
      </c>
      <c r="C9" s="3"/>
      <c r="D9" s="5"/>
      <c r="E9" s="6"/>
    </row>
    <row r="10" spans="1:5" ht="18.5" x14ac:dyDescent="0.45">
      <c r="A10" s="51" t="s">
        <v>12</v>
      </c>
      <c r="B10" s="49">
        <v>905.46</v>
      </c>
      <c r="C10" s="3"/>
      <c r="D10" s="5"/>
      <c r="E10" s="6"/>
    </row>
    <row r="11" spans="1:5" ht="17.5" x14ac:dyDescent="0.35">
      <c r="A11" s="51" t="s">
        <v>13</v>
      </c>
      <c r="B11" s="49">
        <v>1810.93</v>
      </c>
      <c r="C11" s="3"/>
      <c r="D11" s="7"/>
      <c r="E11" s="18"/>
    </row>
    <row r="12" spans="1:5" ht="18.5" x14ac:dyDescent="0.45">
      <c r="A12" s="51" t="s">
        <v>14</v>
      </c>
      <c r="B12" s="49">
        <v>2552.38</v>
      </c>
      <c r="C12" s="30">
        <v>2</v>
      </c>
      <c r="D12" s="13" t="s">
        <v>15</v>
      </c>
      <c r="E12" s="28">
        <f>IF(D12=A18,B18, IF(D12=A19,B19, IF(D12=A20,B20, IF(D12=A21,B21, IF(D12=A22,B22, IF(D12=A23,B23, ))))))</f>
        <v>0</v>
      </c>
    </row>
    <row r="13" spans="1:5" ht="17.5" x14ac:dyDescent="0.35">
      <c r="A13" s="51" t="s">
        <v>16</v>
      </c>
      <c r="B13" s="49">
        <v>336.84</v>
      </c>
      <c r="C13" s="3"/>
      <c r="D13" s="15" t="s">
        <v>17</v>
      </c>
      <c r="E13" s="38">
        <f>IF(E12&lt;1,0,A48)</f>
        <v>0</v>
      </c>
    </row>
    <row r="14" spans="1:5" ht="21" x14ac:dyDescent="0.5">
      <c r="A14" s="51" t="s">
        <v>18</v>
      </c>
      <c r="B14" s="49">
        <v>673.69</v>
      </c>
      <c r="C14" s="3"/>
      <c r="D14" s="16" t="s">
        <v>9</v>
      </c>
      <c r="E14" s="29">
        <f>IF(SUM(E12:E13)&lt;0,0,SUM(E12:E13))</f>
        <v>0</v>
      </c>
    </row>
    <row r="15" spans="1:5" ht="18.5" x14ac:dyDescent="0.45">
      <c r="A15" s="51" t="s">
        <v>19</v>
      </c>
      <c r="B15" s="49">
        <v>949.5</v>
      </c>
      <c r="C15" s="3"/>
      <c r="D15" s="8"/>
      <c r="E15" s="4"/>
    </row>
    <row r="16" spans="1:5" ht="17.5" x14ac:dyDescent="0.35">
      <c r="A16" s="48" t="s">
        <v>15</v>
      </c>
      <c r="B16" s="49">
        <v>0</v>
      </c>
      <c r="C16" s="3"/>
      <c r="D16" s="8"/>
      <c r="E16" s="18" t="s">
        <v>20</v>
      </c>
    </row>
    <row r="17" spans="1:8" ht="21" x14ac:dyDescent="0.5">
      <c r="A17" s="52" t="s">
        <v>21</v>
      </c>
      <c r="B17" s="49">
        <v>0</v>
      </c>
      <c r="C17" s="31">
        <v>3</v>
      </c>
      <c r="D17" s="14" t="s">
        <v>22</v>
      </c>
      <c r="E17" s="29">
        <f>IF(D17=A24,B24,IF(D17=A25,B25,IF(D17=A26,B26,IF(D17=A27,B27,IF(D17=A28,B28,IF(D17=A29,B29,))))))</f>
        <v>0</v>
      </c>
    </row>
    <row r="18" spans="1:8" ht="17.5" x14ac:dyDescent="0.35">
      <c r="A18" s="51" t="s">
        <v>23</v>
      </c>
      <c r="B18" s="49">
        <v>7.77</v>
      </c>
      <c r="C18" s="3"/>
      <c r="D18" s="9"/>
      <c r="E18" s="10"/>
    </row>
    <row r="19" spans="1:8" ht="18.5" x14ac:dyDescent="0.45">
      <c r="A19" s="51" t="s">
        <v>24</v>
      </c>
      <c r="B19" s="49">
        <v>14.84</v>
      </c>
      <c r="C19" s="3"/>
      <c r="D19" s="15" t="s">
        <v>25</v>
      </c>
      <c r="E19" s="37">
        <f>SUM(E7,E14, E17)</f>
        <v>0</v>
      </c>
    </row>
    <row r="20" spans="1:8" ht="19" thickBot="1" x14ac:dyDescent="0.5">
      <c r="A20" s="51" t="s">
        <v>26</v>
      </c>
      <c r="B20" s="49">
        <v>23.1</v>
      </c>
      <c r="C20" s="3"/>
      <c r="D20" s="15" t="s">
        <v>27</v>
      </c>
      <c r="E20" s="36">
        <f>A45</f>
        <v>-200</v>
      </c>
    </row>
    <row r="21" spans="1:8" ht="19" thickTop="1" x14ac:dyDescent="0.45">
      <c r="A21" s="51" t="s">
        <v>28</v>
      </c>
      <c r="B21" s="49">
        <v>24.22</v>
      </c>
      <c r="C21" s="2"/>
      <c r="D21" s="19"/>
      <c r="E21" s="11"/>
    </row>
    <row r="22" spans="1:8" ht="25" x14ac:dyDescent="0.5">
      <c r="A22" s="51" t="s">
        <v>29</v>
      </c>
      <c r="B22" s="49">
        <v>43.29</v>
      </c>
      <c r="C22" s="3"/>
      <c r="D22" s="32" t="s">
        <v>30</v>
      </c>
      <c r="E22" s="34">
        <f>IF(SUM(E19:E20)&gt;0,SUM(E19:E20),0)</f>
        <v>0</v>
      </c>
    </row>
    <row r="23" spans="1:8" ht="27" customHeight="1" x14ac:dyDescent="0.5">
      <c r="A23" s="51" t="s">
        <v>31</v>
      </c>
      <c r="B23" s="49">
        <v>71.790000000000006</v>
      </c>
      <c r="D23" s="33" t="s">
        <v>32</v>
      </c>
      <c r="E23" s="35">
        <f>IF(SUM(E19:E20)&gt;0,0,SUM(E19:E20))</f>
        <v>-200</v>
      </c>
    </row>
    <row r="24" spans="1:8" ht="18.75" customHeight="1" x14ac:dyDescent="0.25">
      <c r="A24" s="51" t="s">
        <v>22</v>
      </c>
      <c r="B24" s="49">
        <v>0</v>
      </c>
      <c r="D24" s="17" t="s">
        <v>33</v>
      </c>
      <c r="E24" s="20">
        <f>(E22*26)/12</f>
        <v>0</v>
      </c>
    </row>
    <row r="25" spans="1:8" ht="12.75" customHeight="1" x14ac:dyDescent="0.3">
      <c r="A25" s="48" t="s">
        <v>34</v>
      </c>
      <c r="B25" s="49">
        <v>0</v>
      </c>
      <c r="C25" s="2"/>
      <c r="D25" s="66" t="s">
        <v>35</v>
      </c>
      <c r="E25" s="66"/>
    </row>
    <row r="26" spans="1:8" ht="51" customHeight="1" x14ac:dyDescent="0.25">
      <c r="A26" s="48" t="s">
        <v>36</v>
      </c>
      <c r="B26" s="49">
        <v>2.87</v>
      </c>
      <c r="D26" s="65" t="s">
        <v>37</v>
      </c>
      <c r="E26" s="65"/>
    </row>
    <row r="27" spans="1:8" ht="15.5" hidden="1" x14ac:dyDescent="0.35">
      <c r="A27" s="48" t="s">
        <v>38</v>
      </c>
      <c r="B27" s="49">
        <v>3.58</v>
      </c>
      <c r="D27" s="65"/>
      <c r="E27" s="65"/>
      <c r="H27" s="38"/>
    </row>
    <row r="28" spans="1:8" hidden="1" x14ac:dyDescent="0.25">
      <c r="A28" s="48" t="s">
        <v>39</v>
      </c>
      <c r="B28" s="49">
        <v>7.74</v>
      </c>
      <c r="D28" s="21" t="s">
        <v>40</v>
      </c>
      <c r="E28" s="61" t="s">
        <v>41</v>
      </c>
    </row>
    <row r="29" spans="1:8" hidden="1" x14ac:dyDescent="0.25">
      <c r="A29" s="50" t="s">
        <v>42</v>
      </c>
      <c r="B29" s="49">
        <v>0</v>
      </c>
      <c r="D29" s="21" t="s">
        <v>43</v>
      </c>
    </row>
    <row r="30" spans="1:8" hidden="1" x14ac:dyDescent="0.25">
      <c r="A30" s="48"/>
      <c r="B30" s="49"/>
      <c r="D30" s="21" t="s">
        <v>44</v>
      </c>
    </row>
    <row r="31" spans="1:8" hidden="1" x14ac:dyDescent="0.25">
      <c r="A31" s="58">
        <f>IF(D5=A2,0,
IF(D5=A3,0,
IF(D5=A4,-161.11,
IF(D5=A5,-322.22,
IF(D5=A6,-455.95,
IF(D5=A7,-161.11,
IF(D5=A8,-322.22,
IF(D5=A9,-455.95,
IF(D5=A10,-161.11,
IF(D5=A11,-322.22,
IF(D5=A12,-455.95,
IF(D5=A13,-161.11,
IF(D5=A14,-322.22,
IF(D5=A15,-455.95,
))))))))))))))</f>
        <v>0</v>
      </c>
      <c r="B31" s="49"/>
      <c r="D31" s="21" t="s">
        <v>45</v>
      </c>
    </row>
    <row r="32" spans="1:8" hidden="1" x14ac:dyDescent="0.25">
      <c r="A32" s="54">
        <f>IF(D5=A2,0,
IF(D5=A3,0,
IF(D5=A4,-232.45,
IF(D5=A5,-464.91,
IF(D5=A6,-655.26,
IF(D5=A7,-190.05,
IF(D5=A8,-380.1,
IF(D5=A9,-537.85,
IF(D5=A10,-190.05,
 IF(D5=A11,-380.1,
IF(D5=A12,-537.85,
IF(D5=A13,-232.45,
IF(D5=A14,-464.91,
IF(D5=A15,-655.26,
))))))))))))))</f>
        <v>0</v>
      </c>
      <c r="B32" s="55"/>
      <c r="D32" s="22" t="s">
        <v>46</v>
      </c>
    </row>
    <row r="33" spans="1:4" hidden="1" x14ac:dyDescent="0.25">
      <c r="A33" s="56">
        <v>-24.22</v>
      </c>
      <c r="B33" s="55"/>
      <c r="D33" s="21" t="s">
        <v>47</v>
      </c>
    </row>
    <row r="34" spans="1:4" hidden="1" x14ac:dyDescent="0.25">
      <c r="A34" s="56">
        <v>-200</v>
      </c>
      <c r="B34" s="55"/>
      <c r="D34" s="21" t="s">
        <v>48</v>
      </c>
    </row>
    <row r="35" spans="1:4" hidden="1" x14ac:dyDescent="0.25">
      <c r="A35" s="50">
        <v>1</v>
      </c>
      <c r="B35" s="49"/>
      <c r="D35" s="21" t="s">
        <v>49</v>
      </c>
    </row>
    <row r="36" spans="1:4" hidden="1" x14ac:dyDescent="0.25">
      <c r="A36" s="47">
        <v>0.5</v>
      </c>
      <c r="B36" s="46">
        <v>40</v>
      </c>
      <c r="D36" s="21" t="s">
        <v>50</v>
      </c>
    </row>
    <row r="37" spans="1:4" hidden="1" x14ac:dyDescent="0.25">
      <c r="A37" s="47">
        <v>0.6</v>
      </c>
      <c r="B37" s="46">
        <v>48</v>
      </c>
      <c r="D37" s="21" t="s">
        <v>51</v>
      </c>
    </row>
    <row r="38" spans="1:4" hidden="1" x14ac:dyDescent="0.25">
      <c r="A38" s="47">
        <v>0.625</v>
      </c>
      <c r="B38" s="46">
        <v>50</v>
      </c>
      <c r="D38" s="21" t="s">
        <v>52</v>
      </c>
    </row>
    <row r="39" spans="1:4" hidden="1" x14ac:dyDescent="0.25">
      <c r="A39" s="47">
        <v>0.75</v>
      </c>
      <c r="B39" s="46">
        <v>60</v>
      </c>
      <c r="D39" s="21" t="s">
        <v>53</v>
      </c>
    </row>
    <row r="40" spans="1:4" hidden="1" x14ac:dyDescent="0.25">
      <c r="A40" s="47">
        <v>0.8</v>
      </c>
      <c r="B40" s="46">
        <v>64</v>
      </c>
      <c r="C40" s="2"/>
      <c r="D40" s="21" t="s">
        <v>54</v>
      </c>
    </row>
    <row r="41" spans="1:4" hidden="1" x14ac:dyDescent="0.25">
      <c r="A41" s="47">
        <v>0.875</v>
      </c>
      <c r="B41" s="46">
        <v>70</v>
      </c>
      <c r="C41" s="2"/>
    </row>
    <row r="42" spans="1:4" ht="87.5" hidden="1" x14ac:dyDescent="0.25">
      <c r="A42" s="40"/>
      <c r="B42" s="41"/>
      <c r="C42" s="2"/>
      <c r="D42" s="23" t="s">
        <v>55</v>
      </c>
    </row>
    <row r="43" spans="1:4" hidden="1" x14ac:dyDescent="0.25">
      <c r="A43" s="40">
        <f>IF(E2=B36,(A32*0.5),
IF(E2=B37,(A32*0.6),
IF(E2=B38,(A32*0.625),
IF(E2=B39,(A32*0.75),
IF(E2=B40,(A32*0.8),
IF(E2=B41,(A32*0.875),
IF(E2=B34,(A32)
)))))))</f>
        <v>0</v>
      </c>
      <c r="B43" s="42" t="s">
        <v>56</v>
      </c>
      <c r="C43" s="2"/>
    </row>
    <row r="44" spans="1:4" hidden="1" x14ac:dyDescent="0.25">
      <c r="A44" s="43">
        <f>IF(E2=B36,(E12*0.5),
IF(E2=B37,(E12*0.6),
IF(E2=B38,(E12*0.625),
IF(E2=B39,(E12*0.75),
IF(E2=B40,(E12*0.8),
IF(E2=B41,(E12*0.875),
IF(E2=0,-(E12)
)))))))</f>
        <v>0</v>
      </c>
      <c r="B44" s="44" t="s">
        <v>57</v>
      </c>
      <c r="C44" s="2"/>
      <c r="D44" s="24" t="s">
        <v>58</v>
      </c>
    </row>
    <row r="45" spans="1:4" hidden="1" x14ac:dyDescent="0.25">
      <c r="A45" s="40">
        <f>IF(E2=B36,(A34*0.5),
IF(E2=B37,(A34*0.6),
IF(E2=B38,(A34*0.625),
IF(E2=B39,(A34*0.75),
IF(E2=B40,(A34*0.8),
IF(E2=B41,(A34*0.875),
IF(E2=B34,(A34),
)))))))</f>
        <v>-200</v>
      </c>
      <c r="B45" s="42" t="s">
        <v>59</v>
      </c>
      <c r="C45" s="2"/>
      <c r="D45" s="24"/>
    </row>
    <row r="46" spans="1:4" hidden="1" x14ac:dyDescent="0.25">
      <c r="A46"/>
      <c r="B46" s="53"/>
      <c r="C46" s="2"/>
      <c r="D46" s="24" t="s">
        <v>60</v>
      </c>
    </row>
    <row r="47" spans="1:4" hidden="1" x14ac:dyDescent="0.25">
      <c r="A47" s="45">
        <f>IF(E2=B36,(A33*0.5),
IF(E2=B37,(A33*0.6),
IF(E2=B38,(A33*0.625),
IF(E2=B39,(A33*0.75),
IF(E2=B40,(A33*0.8),
IF(E2=B41,(A33*0.875),
IF(E2=B34,(A33)
)))))))</f>
        <v>-24.22</v>
      </c>
      <c r="B47" s="43"/>
      <c r="C47" s="2"/>
      <c r="D47" s="24"/>
    </row>
    <row r="48" spans="1:4" ht="37.5" hidden="1" x14ac:dyDescent="0.25">
      <c r="A48" s="45">
        <f>IF(AND(E12&gt;0,E12&lt;21.57),A44,A47)</f>
        <v>-24.22</v>
      </c>
      <c r="B48" s="43"/>
      <c r="C48" s="2"/>
      <c r="D48" s="25" t="s">
        <v>61</v>
      </c>
    </row>
    <row r="49" spans="1:4" hidden="1" x14ac:dyDescent="0.25">
      <c r="A49" s="58">
        <f>IF(E2=B36,(A31*0.5),
IF(E2=B37,(A31*0.6),
IF(E2=B38,(A31*0.625),
IF(E2=B39,(A31*0.75),
IF(E2=B40,(A31*0.8),
IF(E2=B41,(A31*0.875),
IF(E2=B34,(A31)
)))))))</f>
        <v>0</v>
      </c>
      <c r="C49" s="2"/>
    </row>
    <row r="50" spans="1:4" hidden="1" x14ac:dyDescent="0.25">
      <c r="C50" s="2"/>
      <c r="D50" s="26" t="s">
        <v>62</v>
      </c>
    </row>
    <row r="51" spans="1:4" hidden="1" x14ac:dyDescent="0.25">
      <c r="C51" s="2"/>
    </row>
    <row r="52" spans="1:4" hidden="1" x14ac:dyDescent="0.25">
      <c r="C52" s="2"/>
    </row>
    <row r="53" spans="1:4" x14ac:dyDescent="0.25">
      <c r="C53" s="2"/>
    </row>
    <row r="54" spans="1:4" x14ac:dyDescent="0.25">
      <c r="C54" s="2"/>
    </row>
    <row r="55" spans="1:4" x14ac:dyDescent="0.25">
      <c r="C55" s="2"/>
    </row>
    <row r="56" spans="1:4" x14ac:dyDescent="0.25">
      <c r="C56" s="2"/>
    </row>
    <row r="57" spans="1:4" x14ac:dyDescent="0.25">
      <c r="C57" s="2"/>
    </row>
    <row r="58" spans="1:4" x14ac:dyDescent="0.25">
      <c r="C58" s="2"/>
    </row>
    <row r="59" spans="1:4" x14ac:dyDescent="0.25">
      <c r="C59" s="2"/>
    </row>
    <row r="60" spans="1:4" x14ac:dyDescent="0.25">
      <c r="C60" s="2"/>
    </row>
    <row r="61" spans="1:4" x14ac:dyDescent="0.25">
      <c r="C61" s="2"/>
    </row>
    <row r="62" spans="1:4" x14ac:dyDescent="0.25">
      <c r="C62" s="2"/>
    </row>
    <row r="63" spans="1:4" x14ac:dyDescent="0.25">
      <c r="C63" s="2"/>
    </row>
    <row r="64" spans="1:4" x14ac:dyDescent="0.25">
      <c r="C64" s="2"/>
    </row>
    <row r="65" spans="3:3" x14ac:dyDescent="0.25">
      <c r="C65" s="2"/>
    </row>
    <row r="66" spans="3:3" x14ac:dyDescent="0.25">
      <c r="C66" s="2"/>
    </row>
    <row r="67" spans="3:3" x14ac:dyDescent="0.25">
      <c r="C67" s="2"/>
    </row>
    <row r="68" spans="3:3" x14ac:dyDescent="0.25">
      <c r="C68" s="2"/>
    </row>
    <row r="69" spans="3:3" x14ac:dyDescent="0.25">
      <c r="C69" s="2"/>
    </row>
    <row r="70" spans="3:3" x14ac:dyDescent="0.25">
      <c r="C70" s="2"/>
    </row>
    <row r="71" spans="3:3" x14ac:dyDescent="0.25">
      <c r="C71" s="2"/>
    </row>
    <row r="72" spans="3:3" x14ac:dyDescent="0.25">
      <c r="C72" s="2"/>
    </row>
    <row r="73" spans="3:3" x14ac:dyDescent="0.25">
      <c r="C73" s="2"/>
    </row>
    <row r="74" spans="3:3" x14ac:dyDescent="0.25">
      <c r="C74" s="2"/>
    </row>
    <row r="75" spans="3:3" x14ac:dyDescent="0.25">
      <c r="C75" s="2"/>
    </row>
    <row r="76" spans="3:3" x14ac:dyDescent="0.25">
      <c r="C76" s="2"/>
    </row>
    <row r="77" spans="3:3" x14ac:dyDescent="0.25">
      <c r="C77" s="2"/>
    </row>
    <row r="78" spans="3:3" x14ac:dyDescent="0.25">
      <c r="C78" s="2"/>
    </row>
    <row r="79" spans="3:3" x14ac:dyDescent="0.25">
      <c r="C79" s="2"/>
    </row>
    <row r="80" spans="3:3" x14ac:dyDescent="0.25">
      <c r="C80" s="2"/>
    </row>
    <row r="81" spans="3:3" x14ac:dyDescent="0.25">
      <c r="C81" s="2"/>
    </row>
    <row r="82" spans="3:3" x14ac:dyDescent="0.25">
      <c r="C82" s="2"/>
    </row>
    <row r="83" spans="3:3" x14ac:dyDescent="0.25">
      <c r="C83" s="2"/>
    </row>
    <row r="84" spans="3:3" x14ac:dyDescent="0.25">
      <c r="C84" s="2"/>
    </row>
    <row r="85" spans="3:3" x14ac:dyDescent="0.25">
      <c r="C85" s="2"/>
    </row>
    <row r="86" spans="3:3" x14ac:dyDescent="0.25">
      <c r="C86" s="2"/>
    </row>
    <row r="87" spans="3:3" x14ac:dyDescent="0.25">
      <c r="C87" s="2"/>
    </row>
    <row r="88" spans="3:3" x14ac:dyDescent="0.25">
      <c r="C88" s="2"/>
    </row>
    <row r="89" spans="3:3" x14ac:dyDescent="0.25">
      <c r="C89" s="2"/>
    </row>
    <row r="90" spans="3:3" x14ac:dyDescent="0.25">
      <c r="C90" s="2"/>
    </row>
    <row r="91" spans="3:3" x14ac:dyDescent="0.25">
      <c r="C91" s="2"/>
    </row>
    <row r="92" spans="3:3" x14ac:dyDescent="0.25">
      <c r="C92" s="2"/>
    </row>
    <row r="93" spans="3:3" x14ac:dyDescent="0.25">
      <c r="C93" s="2"/>
    </row>
    <row r="94" spans="3:3" x14ac:dyDescent="0.25">
      <c r="C94" s="2"/>
    </row>
    <row r="95" spans="3:3" x14ac:dyDescent="0.25">
      <c r="C95" s="2"/>
    </row>
    <row r="96" spans="3:3" x14ac:dyDescent="0.25">
      <c r="C96" s="2"/>
    </row>
    <row r="97" spans="3:3" x14ac:dyDescent="0.25">
      <c r="C97"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row r="117" spans="3:3" x14ac:dyDescent="0.25">
      <c r="C117" s="2"/>
    </row>
    <row r="118" spans="3:3" x14ac:dyDescent="0.25">
      <c r="C118" s="2"/>
    </row>
    <row r="119" spans="3:3" x14ac:dyDescent="0.25">
      <c r="C119" s="2"/>
    </row>
    <row r="120" spans="3:3" x14ac:dyDescent="0.25">
      <c r="C120" s="2"/>
    </row>
    <row r="121" spans="3:3" x14ac:dyDescent="0.25">
      <c r="C121" s="2"/>
    </row>
    <row r="122" spans="3:3" x14ac:dyDescent="0.25">
      <c r="C122" s="2"/>
    </row>
    <row r="123" spans="3:3" x14ac:dyDescent="0.25">
      <c r="C123" s="2"/>
    </row>
    <row r="124" spans="3:3" x14ac:dyDescent="0.25">
      <c r="C124" s="2"/>
    </row>
    <row r="125" spans="3:3" x14ac:dyDescent="0.25">
      <c r="C125" s="2"/>
    </row>
    <row r="126" spans="3:3" x14ac:dyDescent="0.25">
      <c r="C126" s="2"/>
    </row>
    <row r="127" spans="3:3" x14ac:dyDescent="0.25">
      <c r="C127" s="2"/>
    </row>
    <row r="128" spans="3:3" x14ac:dyDescent="0.25">
      <c r="C128" s="2"/>
    </row>
    <row r="129" spans="3:3" x14ac:dyDescent="0.25">
      <c r="C129" s="2"/>
    </row>
    <row r="130" spans="3:3" x14ac:dyDescent="0.25">
      <c r="C130" s="2"/>
    </row>
    <row r="131" spans="3:3" x14ac:dyDescent="0.25">
      <c r="C131" s="2"/>
    </row>
    <row r="132" spans="3:3" x14ac:dyDescent="0.25">
      <c r="C132" s="2"/>
    </row>
    <row r="133" spans="3:3" x14ac:dyDescent="0.25">
      <c r="C133" s="2"/>
    </row>
    <row r="134" spans="3:3" x14ac:dyDescent="0.25">
      <c r="C134" s="2"/>
    </row>
    <row r="135" spans="3:3" x14ac:dyDescent="0.25">
      <c r="C135" s="2"/>
    </row>
    <row r="136" spans="3:3" x14ac:dyDescent="0.25">
      <c r="C136" s="2"/>
    </row>
    <row r="137" spans="3:3" x14ac:dyDescent="0.25">
      <c r="C137" s="2"/>
    </row>
    <row r="138" spans="3:3" x14ac:dyDescent="0.25">
      <c r="C138" s="2"/>
    </row>
    <row r="139" spans="3:3" x14ac:dyDescent="0.25">
      <c r="C139" s="2"/>
    </row>
    <row r="140" spans="3:3" x14ac:dyDescent="0.25">
      <c r="C140" s="2"/>
    </row>
    <row r="141" spans="3:3" x14ac:dyDescent="0.25">
      <c r="C141" s="2"/>
    </row>
    <row r="142" spans="3:3" x14ac:dyDescent="0.25">
      <c r="C142" s="2"/>
    </row>
    <row r="143" spans="3:3" x14ac:dyDescent="0.25">
      <c r="C143" s="2"/>
    </row>
    <row r="144" spans="3:3" x14ac:dyDescent="0.25">
      <c r="C144" s="2"/>
    </row>
    <row r="145" spans="3:3" x14ac:dyDescent="0.25">
      <c r="C145" s="2"/>
    </row>
    <row r="146" spans="3:3" x14ac:dyDescent="0.25">
      <c r="C146" s="2"/>
    </row>
    <row r="147" spans="3:3" x14ac:dyDescent="0.25">
      <c r="C147" s="2"/>
    </row>
    <row r="148" spans="3:3" x14ac:dyDescent="0.25">
      <c r="C148" s="2"/>
    </row>
    <row r="149" spans="3:3" x14ac:dyDescent="0.25">
      <c r="C149" s="2"/>
    </row>
    <row r="150" spans="3:3" x14ac:dyDescent="0.25">
      <c r="C150" s="2"/>
    </row>
    <row r="151" spans="3:3" x14ac:dyDescent="0.25">
      <c r="C151" s="2"/>
    </row>
  </sheetData>
  <sheetProtection algorithmName="SHA-512" hashValue="T6nUevITODd7JKz7lggO12p6VNM8XKKaTarQddxbauIr0Y7ME97IClH3VW7QwnT+fQuKi+VA0UovV3Z04eAAQA==" saltValue="QRYV+1a1tUXDv7/ttGqdKw==" spinCount="100000" sheet="1" objects="1" scenarios="1" selectLockedCells="1"/>
  <mergeCells count="3">
    <mergeCell ref="D26:E27"/>
    <mergeCell ref="D25:E25"/>
    <mergeCell ref="D1:E1"/>
  </mergeCells>
  <phoneticPr fontId="1" type="noConversion"/>
  <conditionalFormatting sqref="E22">
    <cfRule type="cellIs" dxfId="6" priority="5" operator="lessThan">
      <formula>1</formula>
    </cfRule>
    <cfRule type="cellIs" dxfId="5" priority="6" operator="greaterThan">
      <formula>0</formula>
    </cfRule>
    <cfRule type="cellIs" dxfId="4" priority="7" operator="lessThan">
      <formula>0</formula>
    </cfRule>
  </conditionalFormatting>
  <conditionalFormatting sqref="E23">
    <cfRule type="cellIs" dxfId="3" priority="2" operator="equal">
      <formula>0</formula>
    </cfRule>
    <cfRule type="cellIs" dxfId="2" priority="3" operator="lessThan">
      <formula>1</formula>
    </cfRule>
    <cfRule type="cellIs" dxfId="1" priority="4" operator="greaterThan">
      <formula>0</formula>
    </cfRule>
  </conditionalFormatting>
  <conditionalFormatting sqref="E17">
    <cfRule type="cellIs" dxfId="0" priority="1" operator="lessThan">
      <formula>1</formula>
    </cfRule>
  </conditionalFormatting>
  <dataValidations xWindow="120" yWindow="270" count="5">
    <dataValidation type="list" allowBlank="1" showErrorMessage="1" error="Please reselect an option by clicking &quot;CANCEL&quot; on this pop up and reselecting an option from the drop down menu." prompt="Please use the drop down button to scroll through all selections." sqref="D5">
      <formula1>MEDINS</formula1>
    </dataValidation>
    <dataValidation type="list" allowBlank="1" showInputMessage="1" showErrorMessage="1" error="Please reselect an option by clicking &quot;CANCEL&quot; on this pop up and reselecting an option from the drop down menu." sqref="D12">
      <formula1>DENTIST</formula1>
    </dataValidation>
    <dataValidation type="list" allowBlank="1" showInputMessage="1" showErrorMessage="1" error="Please reselect an option by clicking &quot;CANCEL&quot; on this pop up and reselecting an option from the drop down menu." sqref="D17">
      <formula1>Viz</formula1>
    </dataValidation>
    <dataValidation type="list" allowBlank="1" showInputMessage="1" showErrorMessage="1" sqref="E2">
      <formula1>PT</formula1>
    </dataValidation>
    <dataValidation type="list" showInputMessage="1" showErrorMessage="1" sqref="E3">
      <formula1>"CHOOSE,NO,YES"</formula1>
    </dataValidation>
  </dataValidations>
  <pageMargins left="0.25" right="0.25" top="0.75" bottom="0.75" header="0.3" footer="0.3"/>
  <pageSetup scale="95" orientation="landscape" r:id="rId1"/>
  <headerFooter alignWithMargins="0"/>
  <drawing r:id="rId2"/>
  <legacyDrawing r:id="rId3"/>
  <webPublishItems count="1">
    <webPublishItem id="3310" divId="testbenefits calculator 2010_3310" sourceType="sheet" destinationFile="I:\Benefits Calculator 2011.htm"/>
  </webPublishItem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55B61D420A74EAB05BD87D6CC5E35" ma:contentTypeVersion="14" ma:contentTypeDescription="Create a new document." ma:contentTypeScope="" ma:versionID="8efd0febf17ec02463cc0f5dc1945018">
  <xsd:schema xmlns:xsd="http://www.w3.org/2001/XMLSchema" xmlns:xs="http://www.w3.org/2001/XMLSchema" xmlns:p="http://schemas.microsoft.com/office/2006/metadata/properties" xmlns:ns3="aa8b0c33-d8c7-47c4-bc08-f235a56f3ce6" xmlns:ns4="16adaee7-8470-4f21-93f0-12401dc292cf" targetNamespace="http://schemas.microsoft.com/office/2006/metadata/properties" ma:root="true" ma:fieldsID="0c67c2aaa53f75b5d7b1ecca7a7fd015" ns3:_="" ns4:_="">
    <xsd:import namespace="aa8b0c33-d8c7-47c4-bc08-f235a56f3ce6"/>
    <xsd:import namespace="16adaee7-8470-4f21-93f0-12401dc292c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b0c33-d8c7-47c4-bc08-f235a56f3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adaee7-8470-4f21-93f0-12401dc292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8EEDE-F874-4636-8095-78C9CA58F8C2}">
  <ds:schemaRefs>
    <ds:schemaRef ds:uri="http://purl.org/dc/terms/"/>
    <ds:schemaRef ds:uri="http://schemas.openxmlformats.org/package/2006/metadata/core-properties"/>
    <ds:schemaRef ds:uri="http://schemas.microsoft.com/office/2006/documentManagement/types"/>
    <ds:schemaRef ds:uri="16adaee7-8470-4f21-93f0-12401dc292cf"/>
    <ds:schemaRef ds:uri="http://purl.org/dc/elements/1.1/"/>
    <ds:schemaRef ds:uri="http://schemas.microsoft.com/office/2006/metadata/properties"/>
    <ds:schemaRef ds:uri="http://schemas.microsoft.com/office/infopath/2007/PartnerControls"/>
    <ds:schemaRef ds:uri="aa8b0c33-d8c7-47c4-bc08-f235a56f3ce6"/>
    <ds:schemaRef ds:uri="http://www.w3.org/XML/1998/namespace"/>
    <ds:schemaRef ds:uri="http://purl.org/dc/dcmitype/"/>
  </ds:schemaRefs>
</ds:datastoreItem>
</file>

<file path=customXml/itemProps2.xml><?xml version="1.0" encoding="utf-8"?>
<ds:datastoreItem xmlns:ds="http://schemas.openxmlformats.org/officeDocument/2006/customXml" ds:itemID="{64143710-E4B5-4349-8BA6-F0EA631FDF56}">
  <ds:schemaRefs>
    <ds:schemaRef ds:uri="http://schemas.microsoft.com/sharepoint/v3/contenttype/forms"/>
  </ds:schemaRefs>
</ds:datastoreItem>
</file>

<file path=customXml/itemProps3.xml><?xml version="1.0" encoding="utf-8"?>
<ds:datastoreItem xmlns:ds="http://schemas.openxmlformats.org/officeDocument/2006/customXml" ds:itemID="{F2C3DFC7-A486-4DE7-A774-284F528FB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b0c33-d8c7-47c4-bc08-f235a56f3ce6"/>
    <ds:schemaRef ds:uri="16adaee7-8470-4f21-93f0-12401dc29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DENTIST</vt:lpstr>
      <vt:lpstr>MEDINS</vt:lpstr>
      <vt:lpstr>Sheet1!Print_Area</vt:lpstr>
      <vt:lpstr>PT</vt:lpstr>
      <vt:lpstr>Viz</vt:lpstr>
    </vt:vector>
  </TitlesOfParts>
  <Manager/>
  <Company>County of San Bernardino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c6561</dc:creator>
  <cp:keywords/>
  <dc:description/>
  <cp:lastModifiedBy>Zenzen, Susan</cp:lastModifiedBy>
  <cp:revision/>
  <dcterms:created xsi:type="dcterms:W3CDTF">2008-05-28T17:16:56Z</dcterms:created>
  <dcterms:modified xsi:type="dcterms:W3CDTF">2022-10-26T16:35:35Z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0x01010031055B61D420A74EAB05BD87D6CC5E35</vt:lpwstr>
  </property>
</Properties>
</file>