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sbcourt-my.sharepoint.com/personal/jgonzales_sb-court_org/Documents/Old I Drive/"/>
    </mc:Choice>
  </mc:AlternateContent>
  <xr:revisionPtr revIDLastSave="0" documentId="8_{1AAE883F-4B2B-449E-BDA8-F090FC515CDB}" xr6:coauthVersionLast="47" xr6:coauthVersionMax="47" xr10:uidLastSave="{00000000-0000-0000-0000-000000000000}"/>
  <bookViews>
    <workbookView xWindow="28680" yWindow="-120" windowWidth="29040" windowHeight="15720" xr2:uid="{00000000-000D-0000-FFFF-FFFF00000000}"/>
  </bookViews>
  <sheets>
    <sheet name="2026 Benefits - Start" sheetId="2" r:id="rId1"/>
    <sheet name="SEIU &amp; CFI Only" sheetId="1" r:id="rId2"/>
    <sheet name="Exempt &amp; Teamsters Only" sheetId="5" r:id="rId3"/>
    <sheet name="Commissioners Only" sheetId="3" r:id="rId4"/>
    <sheet name="Needles Only" sheetId="4" r:id="rId5"/>
  </sheets>
  <definedNames>
    <definedName name="DENTIST" localSheetId="2">'Exempt &amp; Teamsters Only'!$A$17:$A$24</definedName>
    <definedName name="DENTIST">'SEIU &amp; CFI Only'!$A$17:$A$24</definedName>
    <definedName name="MEDINS" localSheetId="2">'Exempt &amp; Teamsters Only'!$A$3:$A$16</definedName>
    <definedName name="MEDINS">'SEIU &amp; CFI Only'!$A$3:$A$16</definedName>
    <definedName name="PT" localSheetId="2">'Exempt &amp; Teamsters Only'!$B$36:$B$42</definedName>
    <definedName name="PT">'SEIU &amp; CFI Only'!$B$36:$B$42</definedName>
    <definedName name="Viz" localSheetId="2">'Exempt &amp; Teamsters Only'!$A$25:$A$30</definedName>
    <definedName name="Viz">'SEIU &amp; CFI Only'!$A$25:$A$30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4" l="1"/>
  <c r="A33" i="3"/>
  <c r="A33" i="5"/>
  <c r="A44" i="5" s="1"/>
  <c r="A33" i="1" l="1"/>
  <c r="A44" i="1" s="1"/>
  <c r="E6" i="4"/>
  <c r="F23" i="4"/>
  <c r="A37" i="4" s="1"/>
  <c r="A48" i="4" l="1"/>
  <c r="A48" i="5" l="1"/>
  <c r="A46" i="5"/>
  <c r="E21" i="5" s="1"/>
  <c r="E7" i="5"/>
  <c r="A32" i="5"/>
  <c r="A50" i="5" s="1"/>
  <c r="E18" i="5"/>
  <c r="E13" i="5"/>
  <c r="E6" i="5"/>
  <c r="A46" i="4"/>
  <c r="E7" i="4" s="1"/>
  <c r="A34" i="4"/>
  <c r="A52" i="4" s="1"/>
  <c r="A44" i="3"/>
  <c r="E7" i="3" s="1"/>
  <c r="A32" i="3"/>
  <c r="A50" i="3" s="1"/>
  <c r="A48" i="3"/>
  <c r="A46" i="3"/>
  <c r="E21" i="3" s="1"/>
  <c r="E18" i="3"/>
  <c r="E13" i="3"/>
  <c r="E6" i="3"/>
  <c r="A50" i="4"/>
  <c r="E21" i="4"/>
  <c r="E18" i="4"/>
  <c r="E13" i="4"/>
  <c r="E7" i="1"/>
  <c r="A48" i="1"/>
  <c r="A46" i="1"/>
  <c r="E21" i="1" s="1"/>
  <c r="A32" i="1"/>
  <c r="A50" i="1" s="1"/>
  <c r="E18" i="1"/>
  <c r="E13" i="1"/>
  <c r="E6" i="1"/>
  <c r="E8" i="4" l="1"/>
  <c r="A49" i="5"/>
  <c r="E8" i="5"/>
  <c r="E14" i="5"/>
  <c r="E15" i="5" s="1"/>
  <c r="A45" i="5"/>
  <c r="A51" i="4"/>
  <c r="A45" i="1"/>
  <c r="A49" i="1" s="1"/>
  <c r="E14" i="1" s="1"/>
  <c r="E15" i="1" s="1"/>
  <c r="E8" i="3"/>
  <c r="A45" i="3"/>
  <c r="A49" i="3" s="1"/>
  <c r="E14" i="3" s="1"/>
  <c r="E15" i="3" s="1"/>
  <c r="E14" i="4"/>
  <c r="E15" i="4" s="1"/>
  <c r="A47" i="4"/>
  <c r="E8" i="1"/>
  <c r="E20" i="5" l="1"/>
  <c r="E23" i="5" s="1"/>
  <c r="E25" i="5" s="1"/>
  <c r="E20" i="3"/>
  <c r="E24" i="3" s="1"/>
  <c r="E20" i="4"/>
  <c r="E25" i="4" s="1"/>
  <c r="E27" i="4" s="1"/>
  <c r="E20" i="1"/>
  <c r="E24" i="1" s="1"/>
  <c r="E24" i="5" l="1"/>
  <c r="E23" i="3"/>
  <c r="E25" i="3" s="1"/>
  <c r="E26" i="4"/>
  <c r="E23" i="1"/>
  <c r="E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2" authorId="0" shapeId="0" xr:uid="{00000000-0006-0000-0100-000001000000}">
      <text>
        <r>
          <rPr>
            <b/>
            <sz val="9"/>
            <color indexed="81"/>
            <rFont val="Tahoma"/>
            <family val="2"/>
          </rPr>
          <t>Estacion, Enrique:</t>
        </r>
        <r>
          <rPr>
            <sz val="9"/>
            <color indexed="81"/>
            <rFont val="Tahoma"/>
            <family val="2"/>
          </rPr>
          <t xml:space="preserve">
Teamsters temporary switch; (counters A32) use values based on the 54.8%
</t>
        </r>
      </text>
    </comment>
    <comment ref="A33" authorId="0" shapeId="0" xr:uid="{00000000-0006-0000-0100-000002000000}">
      <text>
        <r>
          <rPr>
            <b/>
            <sz val="9"/>
            <color indexed="81"/>
            <rFont val="Tahoma"/>
            <family val="2"/>
          </rPr>
          <t>Estacion, Enrique:</t>
        </r>
        <r>
          <rPr>
            <sz val="9"/>
            <color indexed="81"/>
            <rFont val="Tahoma"/>
            <family val="2"/>
          </rPr>
          <t xml:space="preserve">
Subsidies and Flex</t>
        </r>
      </text>
    </comment>
    <comment ref="A37" authorId="0" shapeId="0" xr:uid="{00000000-0006-0000-0100-000003000000}">
      <text>
        <r>
          <rPr>
            <b/>
            <sz val="9"/>
            <color indexed="81"/>
            <rFont val="Tahoma"/>
            <family val="2"/>
          </rPr>
          <t>Estacion, Enrique:</t>
        </r>
        <r>
          <rPr>
            <sz val="9"/>
            <color indexed="81"/>
            <rFont val="Tahoma"/>
            <family val="2"/>
          </rPr>
          <t xml:space="preserve">
Rates for Part Time calc</t>
        </r>
      </text>
    </comment>
    <comment ref="A45" authorId="0" shapeId="0" xr:uid="{00000000-0006-0000-0100-000004000000}">
      <text>
        <r>
          <rPr>
            <b/>
            <sz val="9"/>
            <color indexed="81"/>
            <rFont val="Tahoma"/>
            <family val="2"/>
          </rPr>
          <t>Estacion, Enrique:</t>
        </r>
        <r>
          <rPr>
            <sz val="9"/>
            <color indexed="81"/>
            <rFont val="Tahoma"/>
            <family val="2"/>
          </rPr>
          <t xml:space="preserve">
Needed to show zero net subsidy</t>
        </r>
      </text>
    </comment>
    <comment ref="B46" authorId="0" shapeId="0" xr:uid="{00000000-0006-0000-0100-000005000000}">
      <text>
        <r>
          <rPr>
            <b/>
            <sz val="9"/>
            <color indexed="81"/>
            <rFont val="Tahoma"/>
            <family val="2"/>
          </rPr>
          <t>Estacion, Enrique:</t>
        </r>
        <r>
          <rPr>
            <sz val="9"/>
            <color indexed="81"/>
            <rFont val="Tahoma"/>
            <family val="2"/>
          </rPr>
          <t xml:space="preserve">
Rates for part time flex
</t>
        </r>
      </text>
    </comment>
    <comment ref="A48" authorId="0" shapeId="0" xr:uid="{00000000-0006-0000-0100-000006000000}">
      <text>
        <r>
          <rPr>
            <b/>
            <sz val="9"/>
            <color indexed="81"/>
            <rFont val="Tahoma"/>
            <family val="2"/>
          </rPr>
          <t>Estacion, Enrique:</t>
        </r>
        <r>
          <rPr>
            <sz val="9"/>
            <color indexed="81"/>
            <rFont val="Tahoma"/>
            <family val="2"/>
          </rPr>
          <t xml:space="preserve">
Needed to convert max subisdy to part time rate
</t>
        </r>
      </text>
    </comment>
    <comment ref="A49" authorId="0" shapeId="0" xr:uid="{00000000-0006-0000-0100-000007000000}">
      <text>
        <r>
          <rPr>
            <b/>
            <sz val="9"/>
            <color indexed="81"/>
            <rFont val="Tahoma"/>
            <family val="2"/>
          </rPr>
          <t>Estacion, Enrique:</t>
        </r>
        <r>
          <rPr>
            <sz val="9"/>
            <color indexed="81"/>
            <rFont val="Tahoma"/>
            <family val="2"/>
          </rPr>
          <t xml:space="preserve">
Needed to calc values for dental subsidy
</t>
        </r>
      </text>
    </comment>
    <comment ref="A50" authorId="0" shapeId="0" xr:uid="{00000000-0006-0000-0100-000008000000}">
      <text>
        <r>
          <rPr>
            <b/>
            <sz val="9"/>
            <color indexed="81"/>
            <rFont val="Tahoma"/>
            <family val="2"/>
          </rPr>
          <t>Estacion, Enrique:</t>
        </r>
        <r>
          <rPr>
            <sz val="9"/>
            <color indexed="81"/>
            <rFont val="Tahoma"/>
            <family val="2"/>
          </rPr>
          <t xml:space="preserve">
teamsters temporary subsidy E6 subtotal (counters A43)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2" authorId="0" shapeId="0" xr:uid="{9C1716BE-F8EE-400E-BEA4-C514C6A757BE}">
      <text>
        <r>
          <rPr>
            <b/>
            <sz val="9"/>
            <color indexed="81"/>
            <rFont val="Tahoma"/>
            <family val="2"/>
          </rPr>
          <t>Estacion, Enrique:</t>
        </r>
        <r>
          <rPr>
            <sz val="9"/>
            <color indexed="81"/>
            <rFont val="Tahoma"/>
            <family val="2"/>
          </rPr>
          <t xml:space="preserve">
Teamsters temporary switch; (counters A32) use values based on the 54.8%
</t>
        </r>
      </text>
    </comment>
    <comment ref="A33" authorId="0" shapeId="0" xr:uid="{926D4353-B915-4AC9-984F-E729F9AF5326}">
      <text>
        <r>
          <rPr>
            <b/>
            <sz val="9"/>
            <color indexed="81"/>
            <rFont val="Tahoma"/>
            <family val="2"/>
          </rPr>
          <t>Estacion, Enrique:</t>
        </r>
        <r>
          <rPr>
            <sz val="9"/>
            <color indexed="81"/>
            <rFont val="Tahoma"/>
            <family val="2"/>
          </rPr>
          <t xml:space="preserve">
Subsidies and Flex</t>
        </r>
      </text>
    </comment>
    <comment ref="A37" authorId="0" shapeId="0" xr:uid="{B463B4E8-7702-4DC3-850D-7D73E4E7E559}">
      <text>
        <r>
          <rPr>
            <b/>
            <sz val="9"/>
            <color indexed="81"/>
            <rFont val="Tahoma"/>
            <family val="2"/>
          </rPr>
          <t>Estacion, Enrique:</t>
        </r>
        <r>
          <rPr>
            <sz val="9"/>
            <color indexed="81"/>
            <rFont val="Tahoma"/>
            <family val="2"/>
          </rPr>
          <t xml:space="preserve">
Rates for Part Time calc</t>
        </r>
      </text>
    </comment>
    <comment ref="A45" authorId="0" shapeId="0" xr:uid="{323EF942-1F33-4318-A00F-198BE318636E}">
      <text>
        <r>
          <rPr>
            <b/>
            <sz val="9"/>
            <color indexed="81"/>
            <rFont val="Tahoma"/>
            <family val="2"/>
          </rPr>
          <t>Estacion, Enrique:</t>
        </r>
        <r>
          <rPr>
            <sz val="9"/>
            <color indexed="81"/>
            <rFont val="Tahoma"/>
            <family val="2"/>
          </rPr>
          <t xml:space="preserve">
Needed to show zero net subsidy</t>
        </r>
      </text>
    </comment>
    <comment ref="B46" authorId="0" shapeId="0" xr:uid="{ACFA5221-F285-4E12-8788-8FD655CA7A2E}">
      <text>
        <r>
          <rPr>
            <b/>
            <sz val="9"/>
            <color indexed="81"/>
            <rFont val="Tahoma"/>
            <family val="2"/>
          </rPr>
          <t>Estacion, Enrique:</t>
        </r>
        <r>
          <rPr>
            <sz val="9"/>
            <color indexed="81"/>
            <rFont val="Tahoma"/>
            <family val="2"/>
          </rPr>
          <t xml:space="preserve">
Rates for part time flex
</t>
        </r>
      </text>
    </comment>
    <comment ref="A48" authorId="0" shapeId="0" xr:uid="{A01195E3-8726-41D1-ADAB-926503A682DB}">
      <text>
        <r>
          <rPr>
            <b/>
            <sz val="9"/>
            <color indexed="81"/>
            <rFont val="Tahoma"/>
            <family val="2"/>
          </rPr>
          <t>Estacion, Enrique:</t>
        </r>
        <r>
          <rPr>
            <sz val="9"/>
            <color indexed="81"/>
            <rFont val="Tahoma"/>
            <family val="2"/>
          </rPr>
          <t xml:space="preserve">
Needed to convert max subisdy to part time rate
</t>
        </r>
      </text>
    </comment>
    <comment ref="A49" authorId="0" shapeId="0" xr:uid="{34750152-A5A6-4E1D-839F-2ED23C8CC8E2}">
      <text>
        <r>
          <rPr>
            <b/>
            <sz val="9"/>
            <color indexed="81"/>
            <rFont val="Tahoma"/>
            <family val="2"/>
          </rPr>
          <t>Estacion, Enrique:</t>
        </r>
        <r>
          <rPr>
            <sz val="9"/>
            <color indexed="81"/>
            <rFont val="Tahoma"/>
            <family val="2"/>
          </rPr>
          <t xml:space="preserve">
Needed to calc values for dental subsidy
</t>
        </r>
      </text>
    </comment>
    <comment ref="A50" authorId="0" shapeId="0" xr:uid="{B27F5F37-AB0A-463E-A018-138A6364FF1C}">
      <text>
        <r>
          <rPr>
            <b/>
            <sz val="9"/>
            <color indexed="81"/>
            <rFont val="Tahoma"/>
            <family val="2"/>
          </rPr>
          <t>Estacion, Enrique:</t>
        </r>
        <r>
          <rPr>
            <sz val="9"/>
            <color indexed="81"/>
            <rFont val="Tahoma"/>
            <family val="2"/>
          </rPr>
          <t xml:space="preserve">
teamsters temporary subsidy E6 subtotal (counters A43)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2" authorId="0" shapeId="0" xr:uid="{00000000-0006-0000-0200-000001000000}">
      <text>
        <r>
          <rPr>
            <b/>
            <sz val="9"/>
            <color indexed="81"/>
            <rFont val="Tahoma"/>
            <family val="2"/>
          </rPr>
          <t>Estacion, Enrique:</t>
        </r>
        <r>
          <rPr>
            <sz val="9"/>
            <color indexed="81"/>
            <rFont val="Tahoma"/>
            <family val="2"/>
          </rPr>
          <t xml:space="preserve">
Teamsters temporary switch; (counters A32) use values based on the 54.8%
</t>
        </r>
      </text>
    </comment>
    <comment ref="A33" authorId="0" shapeId="0" xr:uid="{00000000-0006-0000-0200-000002000000}">
      <text>
        <r>
          <rPr>
            <b/>
            <sz val="9"/>
            <color indexed="81"/>
            <rFont val="Tahoma"/>
            <family val="2"/>
          </rPr>
          <t>Estacion, Enrique:</t>
        </r>
        <r>
          <rPr>
            <sz val="9"/>
            <color indexed="81"/>
            <rFont val="Tahoma"/>
            <family val="2"/>
          </rPr>
          <t xml:space="preserve">
Subsidies and Flex</t>
        </r>
      </text>
    </comment>
    <comment ref="A37" authorId="0" shapeId="0" xr:uid="{00000000-0006-0000-0200-000003000000}">
      <text>
        <r>
          <rPr>
            <b/>
            <sz val="9"/>
            <color indexed="81"/>
            <rFont val="Tahoma"/>
            <family val="2"/>
          </rPr>
          <t>Estacion, Enrique:</t>
        </r>
        <r>
          <rPr>
            <sz val="9"/>
            <color indexed="81"/>
            <rFont val="Tahoma"/>
            <family val="2"/>
          </rPr>
          <t xml:space="preserve">
Rates for Part Time calc</t>
        </r>
      </text>
    </comment>
    <comment ref="A45" authorId="0" shapeId="0" xr:uid="{00000000-0006-0000-0200-000004000000}">
      <text>
        <r>
          <rPr>
            <b/>
            <sz val="9"/>
            <color indexed="81"/>
            <rFont val="Tahoma"/>
            <family val="2"/>
          </rPr>
          <t>Estacion, Enrique:</t>
        </r>
        <r>
          <rPr>
            <sz val="9"/>
            <color indexed="81"/>
            <rFont val="Tahoma"/>
            <family val="2"/>
          </rPr>
          <t xml:space="preserve">
Needed to show zero net subsidy</t>
        </r>
      </text>
    </comment>
    <comment ref="B46" authorId="0" shapeId="0" xr:uid="{00000000-0006-0000-0200-000005000000}">
      <text>
        <r>
          <rPr>
            <b/>
            <sz val="9"/>
            <color indexed="81"/>
            <rFont val="Tahoma"/>
            <family val="2"/>
          </rPr>
          <t>Estacion, Enrique:</t>
        </r>
        <r>
          <rPr>
            <sz val="9"/>
            <color indexed="81"/>
            <rFont val="Tahoma"/>
            <family val="2"/>
          </rPr>
          <t xml:space="preserve">
Rates for part time flex
</t>
        </r>
      </text>
    </comment>
    <comment ref="A48" authorId="0" shapeId="0" xr:uid="{00000000-0006-0000-0200-000006000000}">
      <text>
        <r>
          <rPr>
            <b/>
            <sz val="9"/>
            <color indexed="81"/>
            <rFont val="Tahoma"/>
            <family val="2"/>
          </rPr>
          <t>Estacion, Enrique:</t>
        </r>
        <r>
          <rPr>
            <sz val="9"/>
            <color indexed="81"/>
            <rFont val="Tahoma"/>
            <family val="2"/>
          </rPr>
          <t xml:space="preserve">
Needed to convert max subisdy to part time rate
</t>
        </r>
      </text>
    </comment>
    <comment ref="A49" authorId="0" shapeId="0" xr:uid="{00000000-0006-0000-0200-000007000000}">
      <text>
        <r>
          <rPr>
            <b/>
            <sz val="9"/>
            <color indexed="81"/>
            <rFont val="Tahoma"/>
            <family val="2"/>
          </rPr>
          <t>Estacion, Enrique:</t>
        </r>
        <r>
          <rPr>
            <sz val="9"/>
            <color indexed="81"/>
            <rFont val="Tahoma"/>
            <family val="2"/>
          </rPr>
          <t xml:space="preserve">
Needed to calc values for dental subsidy
</t>
        </r>
      </text>
    </comment>
    <comment ref="A50" authorId="0" shapeId="0" xr:uid="{00000000-0006-0000-0200-000008000000}">
      <text>
        <r>
          <rPr>
            <b/>
            <sz val="9"/>
            <color indexed="81"/>
            <rFont val="Tahoma"/>
            <family val="2"/>
          </rPr>
          <t>Estacion, Enrique:</t>
        </r>
        <r>
          <rPr>
            <sz val="9"/>
            <color indexed="81"/>
            <rFont val="Tahoma"/>
            <family val="2"/>
          </rPr>
          <t xml:space="preserve">
teamsters temporary subsidy E6 subtotal (counters A43)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Estacion, Enrique</author>
  </authors>
  <commentList>
    <comment ref="A34" authorId="0" shapeId="0" xr:uid="{00000000-0006-0000-0300-000001000000}">
      <text>
        <r>
          <rPr>
            <b/>
            <sz val="9"/>
            <color indexed="81"/>
            <rFont val="Tahoma"/>
            <family val="2"/>
          </rPr>
          <t>Estacion, Enrique:</t>
        </r>
        <r>
          <rPr>
            <sz val="9"/>
            <color indexed="81"/>
            <rFont val="Tahoma"/>
            <family val="2"/>
          </rPr>
          <t xml:space="preserve">
Teamsters temporary switch; (counters A32) use values based on the 54.8%
</t>
        </r>
      </text>
    </comment>
    <comment ref="A35" authorId="0" shapeId="0" xr:uid="{00000000-0006-0000-0300-000002000000}">
      <text>
        <r>
          <rPr>
            <b/>
            <sz val="9"/>
            <color indexed="81"/>
            <rFont val="Tahoma"/>
            <family val="2"/>
          </rPr>
          <t>Estacion, Enrique:</t>
        </r>
        <r>
          <rPr>
            <sz val="9"/>
            <color indexed="81"/>
            <rFont val="Tahoma"/>
            <family val="2"/>
          </rPr>
          <t xml:space="preserve">
Subsidies and Flex</t>
        </r>
      </text>
    </comment>
    <comment ref="A39" authorId="0" shapeId="0" xr:uid="{00000000-0006-0000-0300-000003000000}">
      <text>
        <r>
          <rPr>
            <b/>
            <sz val="9"/>
            <color indexed="81"/>
            <rFont val="Tahoma"/>
            <family val="2"/>
          </rPr>
          <t>Estacion, Enrique:</t>
        </r>
        <r>
          <rPr>
            <sz val="9"/>
            <color indexed="81"/>
            <rFont val="Tahoma"/>
            <family val="2"/>
          </rPr>
          <t xml:space="preserve">
Rates for Part Time calc</t>
        </r>
      </text>
    </comment>
    <comment ref="A47" authorId="0" shapeId="0" xr:uid="{00000000-0006-0000-0300-000004000000}">
      <text>
        <r>
          <rPr>
            <b/>
            <sz val="9"/>
            <color indexed="81"/>
            <rFont val="Tahoma"/>
            <family val="2"/>
          </rPr>
          <t>Estacion, Enrique:</t>
        </r>
        <r>
          <rPr>
            <sz val="9"/>
            <color indexed="81"/>
            <rFont val="Tahoma"/>
            <family val="2"/>
          </rPr>
          <t xml:space="preserve">
Needed to show zero net subsidy</t>
        </r>
      </text>
    </comment>
    <comment ref="B48" authorId="0" shapeId="0" xr:uid="{00000000-0006-0000-0300-000005000000}">
      <text>
        <r>
          <rPr>
            <b/>
            <sz val="9"/>
            <color indexed="81"/>
            <rFont val="Tahoma"/>
            <family val="2"/>
          </rPr>
          <t>Estacion, Enrique:</t>
        </r>
        <r>
          <rPr>
            <sz val="9"/>
            <color indexed="81"/>
            <rFont val="Tahoma"/>
            <family val="2"/>
          </rPr>
          <t xml:space="preserve">
Rates for part time flex
</t>
        </r>
      </text>
    </comment>
    <comment ref="A50" authorId="0" shapeId="0" xr:uid="{00000000-0006-0000-0300-000006000000}">
      <text>
        <r>
          <rPr>
            <b/>
            <sz val="9"/>
            <color indexed="81"/>
            <rFont val="Tahoma"/>
            <family val="2"/>
          </rPr>
          <t>Estacion, Enrique:</t>
        </r>
        <r>
          <rPr>
            <sz val="9"/>
            <color indexed="81"/>
            <rFont val="Tahoma"/>
            <family val="2"/>
          </rPr>
          <t xml:space="preserve">
Needed to convert max subisdy to part time rate
</t>
        </r>
      </text>
    </comment>
    <comment ref="A51" authorId="0" shapeId="0" xr:uid="{00000000-0006-0000-0300-000007000000}">
      <text>
        <r>
          <rPr>
            <b/>
            <sz val="9"/>
            <color indexed="81"/>
            <rFont val="Tahoma"/>
            <family val="2"/>
          </rPr>
          <t>Estacion, Enrique:</t>
        </r>
        <r>
          <rPr>
            <sz val="9"/>
            <color indexed="81"/>
            <rFont val="Tahoma"/>
            <family val="2"/>
          </rPr>
          <t xml:space="preserve">
Needed to calc values for dental subsidy
</t>
        </r>
      </text>
    </comment>
    <comment ref="A52" authorId="0" shapeId="0" xr:uid="{00000000-0006-0000-0300-000008000000}">
      <text>
        <r>
          <rPr>
            <b/>
            <sz val="9"/>
            <color indexed="81"/>
            <rFont val="Tahoma"/>
            <family val="2"/>
          </rPr>
          <t>Estacion, Enrique:</t>
        </r>
        <r>
          <rPr>
            <sz val="9"/>
            <color indexed="81"/>
            <rFont val="Tahoma"/>
            <family val="2"/>
          </rPr>
          <t xml:space="preserve">
teamsters temporary subsidy E6 subtotal (counters A43)</t>
        </r>
      </text>
    </comment>
  </commentList>
</comments>
</file>

<file path=xl/sharedStrings.xml><?xml version="1.0" encoding="utf-8"?>
<sst xmlns="http://schemas.openxmlformats.org/spreadsheetml/2006/main" count="311" uniqueCount="84">
  <si>
    <t xml:space="preserve">           </t>
  </si>
  <si>
    <t>Click one of the following buttons that applies to you:</t>
  </si>
  <si>
    <t>SEIU &amp; CFI (Interpreters)</t>
  </si>
  <si>
    <t>Exempt &amp; Teamsters</t>
  </si>
  <si>
    <t xml:space="preserve">Commissioners Only </t>
  </si>
  <si>
    <t>Needles Employees Only</t>
  </si>
  <si>
    <t xml:space="preserve">                                                                                         </t>
  </si>
  <si>
    <t>Choose Health Plan</t>
  </si>
  <si>
    <t>If part time, select scheduled hours:</t>
  </si>
  <si>
    <t>Opt Out of Medical</t>
  </si>
  <si>
    <t>BLUE SHIELD HMO Emp Only</t>
  </si>
  <si>
    <t>BLUE SHIELD HMO Emp + 1</t>
  </si>
  <si>
    <t>1.)</t>
  </si>
  <si>
    <t>BLUE SHIELD HMO Emp + 2</t>
  </si>
  <si>
    <t>Court Paid Medical Subsidy*</t>
  </si>
  <si>
    <t>KP HMO Emp Only</t>
  </si>
  <si>
    <t>Net Cost</t>
  </si>
  <si>
    <t>KP HMO Emp + 1</t>
  </si>
  <si>
    <t>KP HMO Emp + 2</t>
  </si>
  <si>
    <t>BLUE SHIELD PPO Emp Only</t>
  </si>
  <si>
    <t>BLUE SHIELD PPO Emp + 1</t>
  </si>
  <si>
    <t>BLUE SHIELD PPO Emp + 2</t>
  </si>
  <si>
    <t>2.)</t>
  </si>
  <si>
    <t>Choose Dental Plan</t>
  </si>
  <si>
    <t>BLUE SHIELD TRIO Emp Only</t>
  </si>
  <si>
    <t xml:space="preserve"> Court Paid Dental Subsidy*</t>
  </si>
  <si>
    <t>BLUE SHIELD TRIO Emp + 1</t>
  </si>
  <si>
    <t>BLUE SHIELD TRIO Emp + 2</t>
  </si>
  <si>
    <t>Subsidized* Cost</t>
  </si>
  <si>
    <t>Opt Out of Dental</t>
  </si>
  <si>
    <t>3.)</t>
  </si>
  <si>
    <t>Choose Vision Plan</t>
  </si>
  <si>
    <t>DELTACARE HMO Emp only</t>
  </si>
  <si>
    <t>DELTACARE HMO emp + 1</t>
  </si>
  <si>
    <t>Subtotal For All Benefits</t>
  </si>
  <si>
    <t>DELTACARE HMO Emp + 2</t>
  </si>
  <si>
    <t>Flex Benefit Applied**</t>
  </si>
  <si>
    <t>DELTA  PPO Emp Only</t>
  </si>
  <si>
    <t>DELTA  PPO Emp + 1</t>
  </si>
  <si>
    <t>Estimated Bi-Weekly Out of Pocket</t>
  </si>
  <si>
    <t>DELTA  PPO Emp + 2</t>
  </si>
  <si>
    <t xml:space="preserve">Bi-Weekly Surplus Flex Benefit Dollars                                    Payable As Taxable Compensation **                 </t>
  </si>
  <si>
    <r>
      <t>Approx.  Monthly Cost after Subsidies &amp; Flex Dollars</t>
    </r>
    <r>
      <rPr>
        <b/>
        <sz val="9"/>
        <color theme="1" tint="0.499984740745262"/>
        <rFont val="Arial"/>
        <family val="2"/>
      </rPr>
      <t>**</t>
    </r>
    <r>
      <rPr>
        <sz val="9"/>
        <color theme="1" tint="0.499984740745262"/>
        <rFont val="Arial"/>
        <family val="2"/>
      </rPr>
      <t xml:space="preserve"> :  </t>
    </r>
  </si>
  <si>
    <t>Eyemed Emp Only</t>
  </si>
  <si>
    <r>
      <t xml:space="preserve">*Based on </t>
    </r>
    <r>
      <rPr>
        <i/>
        <u/>
        <sz val="9"/>
        <color theme="0" tint="-0.499984740745262"/>
        <rFont val="Calibri"/>
        <family val="2"/>
        <scheme val="minor"/>
      </rPr>
      <t>Full-Time Employee</t>
    </r>
    <r>
      <rPr>
        <i/>
        <sz val="9"/>
        <color theme="0" tint="-0.499984740745262"/>
        <rFont val="Calibri"/>
        <family val="2"/>
        <scheme val="minor"/>
      </rPr>
      <t xml:space="preserve"> benefit rates; maximum subsidy applied until zero.</t>
    </r>
  </si>
  <si>
    <t>Eyemed Emp + Spouse</t>
  </si>
  <si>
    <t>** When applicable, remaining flex dollars are applied to AD&amp;D/Supplemental Life Premiums. Actual out of pocket costs and/or flex dollar balances may differ from what is shown here due to other factors. Please contact your HR Assistant for further assistance.</t>
  </si>
  <si>
    <t>Eyemed Emp + Child(ren)</t>
  </si>
  <si>
    <t>Eyemed Emp + Family</t>
  </si>
  <si>
    <t>Steps to update calculator annually</t>
  </si>
  <si>
    <t>*SPECIAL EDITION: TEAMSTERS SELECTION PUSHES ALL "E" COLUMN INSTRUCTIONS DOWN 2 CELLS</t>
  </si>
  <si>
    <t>Exempt Emp,+1 or more</t>
  </si>
  <si>
    <t>1: Unhide Columns A and B</t>
  </si>
  <si>
    <t>2: Edit the prices listed in the text box on the right side of working area</t>
  </si>
  <si>
    <t>3: Edit the provider list in A and prices in B*</t>
  </si>
  <si>
    <t>4: Verify that D3,D10,and D15 display accordingly</t>
  </si>
  <si>
    <t>5: Change the subsidies/flex by editing the formulas in E4 and E11 (OPEN FORUMLA BAR)</t>
  </si>
  <si>
    <t xml:space="preserve">  5a: Select E4 or E11. In formula bar, fix all subsidy/flex entries in A32-34</t>
  </si>
  <si>
    <t xml:space="preserve">  5b: Do not break the formula parameters; change amounts only</t>
  </si>
  <si>
    <t>6: Verify the math for all combinations, fields, formulas</t>
  </si>
  <si>
    <t>7: Rehide Columns A and B</t>
  </si>
  <si>
    <t>8: Ensure that formatting is consistent (no gridlines,selected fill, only 1 page prints)</t>
  </si>
  <si>
    <t>9: Ensure D3,D10, and D15 are Unlocked and PASSWORD PROTECT** the worksheet</t>
  </si>
  <si>
    <t>10: Save</t>
  </si>
  <si>
    <t>*Avoid adding or deleting cells in column A or B, as the formulas in Columns D and E all refer to the DATA VALIDATION/LIST group NAMES as the SOURCE. If adding or deleting cells is unavoidable, use Excel Name Manager to redefine validated list in D3,D10, and D15, and make subsequent changes to formulas in E3, E4,E10, E11,E15</t>
  </si>
  <si>
    <t>Med</t>
  </si>
  <si>
    <t>Dental</t>
  </si>
  <si>
    <t>E5,E12,E17,E20,E21,E22 are fixed formulas that should not require editing</t>
  </si>
  <si>
    <t>Flex</t>
  </si>
  <si>
    <t>E18 must be changed if Flex $ amount is changed</t>
  </si>
  <si>
    <t>E20,E21 have conditional formatting rules that change the color with ampount that should not require editing. Use MANAGE RULES to view current rules.</t>
  </si>
  <si>
    <t>** Password protect the worksheet, not the file, so that anyone can open, but no one can modify w/out password.</t>
  </si>
  <si>
    <t>(Commissioners Only)</t>
  </si>
  <si>
    <t>(Needles Employees Only)</t>
  </si>
  <si>
    <t>4.)</t>
  </si>
  <si>
    <t>Choose Bargaining Unit</t>
  </si>
  <si>
    <t>Choose One</t>
  </si>
  <si>
    <t>Bargaining Unit</t>
  </si>
  <si>
    <t>SEIU</t>
  </si>
  <si>
    <t>Teamsters</t>
  </si>
  <si>
    <t>Exempt</t>
  </si>
  <si>
    <t>Commissioners</t>
  </si>
  <si>
    <t>Drop down information. Needles only</t>
  </si>
  <si>
    <t>Flex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</si>
</sst>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Red]&quot;$&quot;#,##0.00"/>
    <numFmt numFmtId="166" formatCode="0.000"/>
  </numFmts>
  <fonts count="53" x14ac:knownFonts="1">
    <font>
      <sz val="11"/>
      <color theme="1"/>
      <name val="Calibri"/>
      <family val="2"/>
      <scheme val="minor"/>
    </font>
    <font>
      <b/>
      <sz val="11"/>
      <color theme="1"/>
      <name val="Calibri"/>
      <family val="2"/>
      <scheme val="minor"/>
    </font>
    <font>
      <sz val="16"/>
      <color theme="1" tint="0.34998626667073579"/>
      <name val="Segoe UI Light"/>
      <family val="2"/>
    </font>
    <font>
      <b/>
      <sz val="14"/>
      <color theme="4" tint="0.59999389629810485"/>
      <name val="Arial"/>
      <family val="2"/>
    </font>
    <font>
      <i/>
      <sz val="11"/>
      <color rgb="FFFF0000"/>
      <name val="Calibri"/>
      <family val="2"/>
      <scheme val="minor"/>
    </font>
    <font>
      <b/>
      <sz val="12"/>
      <color rgb="FFFF0000"/>
      <name val="Arial"/>
      <family val="2"/>
    </font>
    <font>
      <b/>
      <sz val="12"/>
      <color rgb="FFFF0000"/>
      <name val="Calibri"/>
      <family val="2"/>
      <scheme val="minor"/>
    </font>
    <font>
      <sz val="10"/>
      <name val="Segoe UI Light"/>
      <family val="2"/>
    </font>
    <font>
      <i/>
      <sz val="10"/>
      <color rgb="FF0070C0"/>
      <name val="Arial"/>
      <family val="2"/>
    </font>
    <font>
      <sz val="10"/>
      <color rgb="FFFF0000"/>
      <name val="Calibri"/>
      <family val="2"/>
      <scheme val="minor"/>
    </font>
    <font>
      <b/>
      <sz val="12"/>
      <name val="Calibri"/>
      <family val="2"/>
      <scheme val="minor"/>
    </font>
    <font>
      <sz val="14"/>
      <name val="Arial"/>
      <family val="2"/>
    </font>
    <font>
      <b/>
      <sz val="12"/>
      <color theme="3" tint="0.39997558519241921"/>
      <name val="Arial"/>
      <family val="2"/>
    </font>
    <font>
      <sz val="14"/>
      <color theme="3" tint="-0.249977111117893"/>
      <name val="Calibri"/>
      <family val="2"/>
      <scheme val="minor"/>
    </font>
    <font>
      <i/>
      <sz val="11"/>
      <color theme="1" tint="0.499984740745262"/>
      <name val="Calibri"/>
      <family val="2"/>
      <scheme val="minor"/>
    </font>
    <font>
      <sz val="12"/>
      <color theme="1" tint="0.34998626667073579"/>
      <name val="Calibri"/>
      <family val="2"/>
      <scheme val="minor"/>
    </font>
    <font>
      <sz val="11"/>
      <color theme="1" tint="0.499984740745262"/>
      <name val="Calibri"/>
      <family val="2"/>
      <scheme val="minor"/>
    </font>
    <font>
      <sz val="16"/>
      <color indexed="10"/>
      <name val="Calibri"/>
      <family val="2"/>
      <scheme val="minor"/>
    </font>
    <font>
      <sz val="14"/>
      <color indexed="9"/>
      <name val="Calibri"/>
      <family val="2"/>
      <scheme val="minor"/>
    </font>
    <font>
      <b/>
      <sz val="10"/>
      <color theme="1" tint="4.9989318521683403E-2"/>
      <name val="Calibri"/>
      <family val="2"/>
      <scheme val="minor"/>
    </font>
    <font>
      <sz val="14"/>
      <color indexed="18"/>
      <name val="Calibri"/>
      <family val="2"/>
      <scheme val="minor"/>
    </font>
    <font>
      <sz val="10"/>
      <color theme="1" tint="0.499984740745262"/>
      <name val="Calibri"/>
      <family val="2"/>
      <scheme val="minor"/>
    </font>
    <font>
      <b/>
      <sz val="12"/>
      <color rgb="FF00B050"/>
      <name val="Arial"/>
      <family val="2"/>
    </font>
    <font>
      <sz val="10"/>
      <color theme="3" tint="-0.249977111117893"/>
      <name val="Calibri"/>
      <family val="2"/>
      <scheme val="minor"/>
    </font>
    <font>
      <i/>
      <sz val="10"/>
      <color theme="1"/>
      <name val="Calibri"/>
      <family val="2"/>
      <scheme val="minor"/>
    </font>
    <font>
      <sz val="12"/>
      <name val="Calibri"/>
      <family val="2"/>
      <scheme val="minor"/>
    </font>
    <font>
      <sz val="10"/>
      <color theme="1" tint="0.499984740745262"/>
      <name val="Arial"/>
      <family val="2"/>
    </font>
    <font>
      <b/>
      <i/>
      <sz val="11"/>
      <color rgb="FF002060"/>
      <name val="Calibri"/>
      <family val="2"/>
      <scheme val="minor"/>
    </font>
    <font>
      <b/>
      <sz val="20"/>
      <color theme="4" tint="0.79998168889431442"/>
      <name val="Arial"/>
      <family val="2"/>
    </font>
    <font>
      <b/>
      <sz val="20"/>
      <color theme="3" tint="0.59999389629810485"/>
      <name val="Arial"/>
      <family val="2"/>
    </font>
    <font>
      <sz val="9"/>
      <color theme="1" tint="0.499984740745262"/>
      <name val="Arial"/>
      <family val="2"/>
    </font>
    <font>
      <b/>
      <sz val="9"/>
      <color theme="1" tint="0.499984740745262"/>
      <name val="Arial"/>
      <family val="2"/>
    </font>
    <font>
      <i/>
      <sz val="9"/>
      <color theme="0" tint="-0.499984740745262"/>
      <name val="Calibri"/>
      <family val="2"/>
      <scheme val="minor"/>
    </font>
    <font>
      <i/>
      <u/>
      <sz val="9"/>
      <color theme="0" tint="-0.499984740745262"/>
      <name val="Calibri"/>
      <family val="2"/>
      <scheme val="minor"/>
    </font>
    <font>
      <sz val="10"/>
      <color rgb="FFFF0000"/>
      <name val="Arial"/>
      <family val="2"/>
    </font>
    <font>
      <sz val="10"/>
      <color theme="3"/>
      <name val="Arial"/>
      <family val="2"/>
    </font>
    <font>
      <sz val="10"/>
      <color theme="6" tint="-0.499984740745262"/>
      <name val="Arial"/>
      <family val="2"/>
    </font>
    <font>
      <b/>
      <sz val="9"/>
      <color indexed="81"/>
      <name val="Tahoma"/>
      <family val="2"/>
    </font>
    <font>
      <sz val="9"/>
      <color indexed="81"/>
      <name val="Tahoma"/>
      <family val="2"/>
    </font>
    <font>
      <u/>
      <sz val="11"/>
      <color theme="10"/>
      <name val="Calibri"/>
      <family val="2"/>
      <scheme val="minor"/>
    </font>
    <font>
      <sz val="24"/>
      <color theme="0" tint="-0.499984740745262"/>
      <name val="Segoe UI Light"/>
      <family val="2"/>
    </font>
    <font>
      <sz val="11"/>
      <color theme="5" tint="-0.249977111117893"/>
      <name val="Segoe UI Semibold"/>
      <family val="2"/>
    </font>
    <font>
      <sz val="24"/>
      <color theme="0"/>
      <name val="Segoe UI Light"/>
      <family val="2"/>
    </font>
    <font>
      <b/>
      <sz val="16"/>
      <name val="Segoe UI Light"/>
      <family val="2"/>
    </font>
    <font>
      <b/>
      <i/>
      <sz val="9"/>
      <color rgb="FF002060"/>
      <name val="Calibri"/>
      <family val="2"/>
      <scheme val="minor"/>
    </font>
    <font>
      <b/>
      <sz val="14"/>
      <name val="Arial"/>
      <family val="2"/>
    </font>
    <font>
      <sz val="11"/>
      <color rgb="FFFF0000"/>
      <name val="Calibri"/>
      <family val="2"/>
      <scheme val="minor"/>
    </font>
    <font>
      <sz val="11"/>
      <color theme="0"/>
      <name val="Calibri"/>
      <family val="2"/>
      <scheme val="minor"/>
    </font>
    <font>
      <sz val="10"/>
      <color theme="0"/>
      <name val="Arial"/>
      <family val="2"/>
    </font>
    <font>
      <b/>
      <sz val="12"/>
      <color theme="5"/>
      <name val="Arial"/>
      <family val="2"/>
    </font>
    <font>
      <sz val="11"/>
      <color theme="6" tint="0.79998168889431442"/>
      <name val="Calibri"/>
      <family val="2"/>
      <scheme val="minor"/>
    </font>
    <font>
      <sz val="10"/>
      <name val="Arial"/>
      <family val="2"/>
    </font>
    <font>
      <b/>
      <sz val="10"/>
      <color theme="8"/>
      <name val="Arial"/>
      <family val="2"/>
    </font>
  </fonts>
  <fills count="5">
    <fill>
      <patternFill patternType="none"/>
    </fill>
    <fill>
      <patternFill patternType="gray125"/>
    </fill>
    <fill>
      <patternFill patternType="solid">
        <fgColor theme="3"/>
        <bgColor indexed="64"/>
      </patternFill>
    </fill>
    <fill>
      <patternFill patternType="solid">
        <fgColor theme="6" tint="0.79998168889431442"/>
        <bgColor indexed="64"/>
      </patternFill>
    </fill>
    <fill>
      <patternFill patternType="solid">
        <fgColor theme="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hair">
        <color theme="0" tint="-0.249977111117893"/>
      </bottom>
      <diagonal/>
    </border>
    <border>
      <left/>
      <right/>
      <top/>
      <bottom style="double">
        <color theme="0" tint="-0.249977111117893"/>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9" fillId="0" borderId="0" applyNumberFormat="0" applyFill="0" applyBorder="0" applyAlignment="0" applyProtection="0"/>
  </cellStyleXfs>
  <cellXfs count="93">
    <xf numFmtId="0" fontId="0" fillId="0" borderId="0" xfId="0"/>
    <xf numFmtId="0" fontId="0" fillId="2" borderId="0" xfId="0" applyFill="1"/>
    <xf numFmtId="0" fontId="41" fillId="2" borderId="0" xfId="0" applyFont="1" applyFill="1"/>
    <xf numFmtId="0" fontId="9" fillId="3" borderId="0" xfId="0" applyFont="1" applyFill="1" applyAlignment="1" applyProtection="1">
      <alignment horizontal="center"/>
      <protection locked="0"/>
    </xf>
    <xf numFmtId="0" fontId="12" fillId="3" borderId="0" xfId="0" applyFont="1" applyFill="1" applyAlignment="1" applyProtection="1">
      <alignment horizontal="center"/>
      <protection locked="0"/>
    </xf>
    <xf numFmtId="0" fontId="22" fillId="3" borderId="0" xfId="0" applyFont="1" applyFill="1" applyAlignment="1" applyProtection="1">
      <alignment horizontal="center"/>
      <protection locked="0"/>
    </xf>
    <xf numFmtId="2" fontId="0" fillId="2" borderId="1" xfId="0" applyNumberFormat="1" applyFill="1" applyBorder="1"/>
    <xf numFmtId="0" fontId="0" fillId="2" borderId="0" xfId="0" applyFill="1" applyAlignment="1">
      <alignment horizontal="right"/>
    </xf>
    <xf numFmtId="0" fontId="34" fillId="2" borderId="0" xfId="0" applyFont="1" applyFill="1"/>
    <xf numFmtId="20" fontId="34" fillId="2" borderId="0" xfId="0" applyNumberFormat="1" applyFont="1" applyFill="1"/>
    <xf numFmtId="0" fontId="35" fillId="2" borderId="0" xfId="0" applyFont="1" applyFill="1" applyAlignment="1">
      <alignment wrapText="1"/>
    </xf>
    <xf numFmtId="0" fontId="36" fillId="2" borderId="0" xfId="0" applyFont="1" applyFill="1"/>
    <xf numFmtId="2" fontId="0" fillId="2" borderId="0" xfId="0" applyNumberFormat="1" applyFill="1"/>
    <xf numFmtId="0" fontId="6" fillId="2" borderId="0" xfId="0" applyFont="1" applyFill="1"/>
    <xf numFmtId="0" fontId="7" fillId="2" borderId="0" xfId="0" applyFont="1" applyFill="1"/>
    <xf numFmtId="0" fontId="10" fillId="2" borderId="0" xfId="0" applyFont="1" applyFill="1" applyAlignment="1">
      <alignment horizontal="right"/>
    </xf>
    <xf numFmtId="0" fontId="10" fillId="2" borderId="0" xfId="0" applyFont="1" applyFill="1"/>
    <xf numFmtId="0" fontId="2" fillId="2" borderId="0" xfId="0" applyFont="1" applyFill="1" applyAlignment="1">
      <alignment vertical="top" wrapText="1"/>
    </xf>
    <xf numFmtId="0" fontId="48" fillId="2" borderId="1" xfId="0" applyFont="1" applyFill="1" applyBorder="1"/>
    <xf numFmtId="0" fontId="47" fillId="2" borderId="1" xfId="0" applyFont="1" applyFill="1" applyBorder="1"/>
    <xf numFmtId="49" fontId="48" fillId="2" borderId="1" xfId="0" applyNumberFormat="1" applyFont="1" applyFill="1" applyBorder="1"/>
    <xf numFmtId="49" fontId="47" fillId="2" borderId="1" xfId="0" applyNumberFormat="1" applyFont="1" applyFill="1" applyBorder="1"/>
    <xf numFmtId="166" fontId="47" fillId="2" borderId="1" xfId="0" applyNumberFormat="1" applyFont="1" applyFill="1" applyBorder="1"/>
    <xf numFmtId="2" fontId="47" fillId="2" borderId="1" xfId="0" applyNumberFormat="1" applyFont="1" applyFill="1" applyBorder="1"/>
    <xf numFmtId="0" fontId="47" fillId="2" borderId="0" xfId="0" applyFont="1" applyFill="1"/>
    <xf numFmtId="2" fontId="48" fillId="2" borderId="1" xfId="0" applyNumberFormat="1" applyFont="1" applyFill="1" applyBorder="1"/>
    <xf numFmtId="0" fontId="49" fillId="3" borderId="0" xfId="0" applyFont="1" applyFill="1" applyAlignment="1" applyProtection="1">
      <alignment horizontal="center"/>
      <protection locked="0"/>
    </xf>
    <xf numFmtId="0" fontId="5" fillId="3" borderId="0" xfId="0" applyFont="1" applyFill="1" applyProtection="1">
      <protection locked="0"/>
    </xf>
    <xf numFmtId="0" fontId="43" fillId="2" borderId="0" xfId="0" applyFont="1" applyFill="1" applyAlignment="1">
      <alignment horizontal="center" vertical="top" wrapText="1"/>
    </xf>
    <xf numFmtId="0" fontId="2" fillId="2" borderId="0" xfId="0" applyFont="1" applyFill="1" applyAlignment="1">
      <alignment horizontal="center" vertical="top" wrapText="1"/>
    </xf>
    <xf numFmtId="0" fontId="0" fillId="2" borderId="8" xfId="0" applyFill="1" applyBorder="1"/>
    <xf numFmtId="0" fontId="34" fillId="2" borderId="0" xfId="0" applyFont="1" applyFill="1" applyAlignment="1">
      <alignment wrapText="1"/>
    </xf>
    <xf numFmtId="0" fontId="0" fillId="2" borderId="6" xfId="0" applyFill="1" applyBorder="1"/>
    <xf numFmtId="2" fontId="47" fillId="2" borderId="0" xfId="0" applyNumberFormat="1" applyFont="1" applyFill="1"/>
    <xf numFmtId="2" fontId="0" fillId="2" borderId="7" xfId="0" applyNumberFormat="1" applyFill="1" applyBorder="1"/>
    <xf numFmtId="0" fontId="0" fillId="2" borderId="7" xfId="0" applyFill="1" applyBorder="1" applyAlignment="1">
      <alignment horizontal="right"/>
    </xf>
    <xf numFmtId="0" fontId="48" fillId="2" borderId="5" xfId="0" applyFont="1" applyFill="1" applyBorder="1"/>
    <xf numFmtId="2" fontId="47" fillId="2" borderId="5" xfId="0" applyNumberFormat="1" applyFont="1" applyFill="1" applyBorder="1"/>
    <xf numFmtId="0" fontId="46" fillId="2" borderId="0" xfId="0" applyFont="1" applyFill="1"/>
    <xf numFmtId="0" fontId="34" fillId="2" borderId="5" xfId="0" applyFont="1" applyFill="1" applyBorder="1"/>
    <xf numFmtId="2" fontId="46" fillId="2" borderId="5" xfId="0" applyNumberFormat="1" applyFont="1" applyFill="1" applyBorder="1"/>
    <xf numFmtId="0" fontId="46" fillId="2" borderId="1" xfId="0" applyFont="1" applyFill="1" applyBorder="1"/>
    <xf numFmtId="2" fontId="46" fillId="2" borderId="1" xfId="0" applyNumberFormat="1" applyFont="1" applyFill="1" applyBorder="1"/>
    <xf numFmtId="49" fontId="34" fillId="2" borderId="1" xfId="0" applyNumberFormat="1" applyFont="1" applyFill="1" applyBorder="1"/>
    <xf numFmtId="49" fontId="51" fillId="2" borderId="1" xfId="0" applyNumberFormat="1" applyFont="1" applyFill="1" applyBorder="1"/>
    <xf numFmtId="0" fontId="42" fillId="4" borderId="4" xfId="1"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protection locked="0"/>
    </xf>
    <xf numFmtId="0" fontId="4" fillId="3" borderId="0" xfId="0" applyFont="1" applyFill="1" applyAlignment="1" applyProtection="1">
      <alignment horizontal="right"/>
      <protection locked="0"/>
    </xf>
    <xf numFmtId="0" fontId="0" fillId="3" borderId="0" xfId="0" applyFill="1" applyProtection="1">
      <protection locked="0"/>
    </xf>
    <xf numFmtId="0" fontId="0" fillId="3" borderId="9" xfId="0" applyFill="1" applyBorder="1" applyProtection="1">
      <protection locked="0"/>
    </xf>
    <xf numFmtId="0" fontId="8" fillId="3" borderId="0" xfId="0" applyFont="1" applyFill="1" applyAlignment="1" applyProtection="1">
      <alignment horizontal="right"/>
      <protection locked="0"/>
    </xf>
    <xf numFmtId="0" fontId="11" fillId="3" borderId="8" xfId="0" applyFont="1" applyFill="1" applyBorder="1" applyAlignment="1" applyProtection="1">
      <alignment horizontal="right"/>
      <protection locked="0"/>
    </xf>
    <xf numFmtId="0" fontId="45" fillId="3" borderId="8" xfId="0" applyFont="1" applyFill="1" applyBorder="1" applyAlignment="1" applyProtection="1">
      <alignment horizontal="right"/>
      <protection locked="0"/>
    </xf>
    <xf numFmtId="164" fontId="13" fillId="3" borderId="0" xfId="0" applyNumberFormat="1" applyFont="1" applyFill="1" applyProtection="1">
      <protection locked="0"/>
    </xf>
    <xf numFmtId="0" fontId="14" fillId="3" borderId="0" xfId="0" applyFont="1" applyFill="1" applyAlignment="1" applyProtection="1">
      <alignment horizontal="right"/>
      <protection locked="0"/>
    </xf>
    <xf numFmtId="164" fontId="15" fillId="3" borderId="2" xfId="0" applyNumberFormat="1" applyFont="1" applyFill="1" applyBorder="1" applyProtection="1">
      <protection locked="0"/>
    </xf>
    <xf numFmtId="0" fontId="16" fillId="3" borderId="0" xfId="0" applyFont="1" applyFill="1" applyAlignment="1" applyProtection="1">
      <alignment horizontal="right"/>
      <protection locked="0"/>
    </xf>
    <xf numFmtId="164" fontId="17" fillId="3" borderId="0" xfId="0" applyNumberFormat="1" applyFont="1" applyFill="1" applyProtection="1">
      <protection locked="0"/>
    </xf>
    <xf numFmtId="0" fontId="18" fillId="3" borderId="0" xfId="0" applyFont="1" applyFill="1" applyProtection="1">
      <protection locked="0"/>
    </xf>
    <xf numFmtId="164" fontId="19" fillId="3" borderId="0" xfId="0" applyNumberFormat="1" applyFont="1" applyFill="1" applyAlignment="1" applyProtection="1">
      <alignment horizontal="center"/>
      <protection locked="0"/>
    </xf>
    <xf numFmtId="164" fontId="20" fillId="3" borderId="0" xfId="0" applyNumberFormat="1" applyFont="1" applyFill="1" applyProtection="1">
      <protection locked="0"/>
    </xf>
    <xf numFmtId="0" fontId="1" fillId="3" borderId="0" xfId="0" applyFont="1" applyFill="1" applyProtection="1">
      <protection locked="0"/>
    </xf>
    <xf numFmtId="164" fontId="21" fillId="3" borderId="0" xfId="0" applyNumberFormat="1" applyFont="1" applyFill="1" applyAlignment="1" applyProtection="1">
      <alignment horizontal="right"/>
      <protection locked="0"/>
    </xf>
    <xf numFmtId="0" fontId="23" fillId="3" borderId="0" xfId="0" applyFont="1" applyFill="1" applyAlignment="1" applyProtection="1">
      <alignment horizontal="right"/>
      <protection locked="0"/>
    </xf>
    <xf numFmtId="0" fontId="24" fillId="3" borderId="0" xfId="0" applyFont="1" applyFill="1" applyAlignment="1" applyProtection="1">
      <alignment horizontal="right"/>
      <protection locked="0"/>
    </xf>
    <xf numFmtId="164" fontId="25" fillId="3" borderId="0" xfId="0" applyNumberFormat="1" applyFont="1" applyFill="1" applyProtection="1">
      <protection locked="0"/>
    </xf>
    <xf numFmtId="164" fontId="13" fillId="3" borderId="2" xfId="0" applyNumberFormat="1" applyFont="1" applyFill="1" applyBorder="1" applyProtection="1">
      <protection locked="0"/>
    </xf>
    <xf numFmtId="165" fontId="13" fillId="3" borderId="3" xfId="0" applyNumberFormat="1" applyFont="1" applyFill="1" applyBorder="1" applyProtection="1">
      <protection locked="0"/>
    </xf>
    <xf numFmtId="0" fontId="0" fillId="3" borderId="8" xfId="0" applyFill="1" applyBorder="1" applyProtection="1">
      <protection locked="0"/>
    </xf>
    <xf numFmtId="0" fontId="26" fillId="3" borderId="0" xfId="0" applyFont="1" applyFill="1" applyProtection="1">
      <protection locked="0"/>
    </xf>
    <xf numFmtId="165" fontId="13" fillId="3" borderId="0" xfId="0" applyNumberFormat="1" applyFont="1" applyFill="1" applyProtection="1">
      <protection locked="0"/>
    </xf>
    <xf numFmtId="0" fontId="27" fillId="3" borderId="0" xfId="0" applyFont="1" applyFill="1" applyAlignment="1" applyProtection="1">
      <alignment horizontal="right" vertical="top"/>
      <protection locked="0"/>
    </xf>
    <xf numFmtId="164" fontId="28" fillId="3" borderId="0" xfId="0" applyNumberFormat="1" applyFont="1" applyFill="1" applyAlignment="1" applyProtection="1">
      <alignment horizontal="right"/>
      <protection locked="0"/>
    </xf>
    <xf numFmtId="0" fontId="0" fillId="3" borderId="8" xfId="0" applyFill="1" applyBorder="1" applyAlignment="1" applyProtection="1">
      <alignment horizontal="right"/>
      <protection locked="0"/>
    </xf>
    <xf numFmtId="0" fontId="44" fillId="3" borderId="0" xfId="0" applyFont="1" applyFill="1" applyAlignment="1" applyProtection="1">
      <alignment horizontal="right" vertical="center" wrapText="1"/>
      <protection locked="0"/>
    </xf>
    <xf numFmtId="165" fontId="29" fillId="3" borderId="0" xfId="0" applyNumberFormat="1" applyFont="1" applyFill="1" applyAlignment="1" applyProtection="1">
      <alignment horizontal="right"/>
      <protection locked="0"/>
    </xf>
    <xf numFmtId="0" fontId="30" fillId="3" borderId="0" xfId="0" applyFont="1" applyFill="1" applyAlignment="1" applyProtection="1">
      <alignment horizontal="right" wrapText="1"/>
      <protection locked="0"/>
    </xf>
    <xf numFmtId="164" fontId="26" fillId="3" borderId="0" xfId="0" applyNumberFormat="1" applyFont="1" applyFill="1" applyAlignment="1" applyProtection="1">
      <alignment horizontal="left"/>
      <protection locked="0"/>
    </xf>
    <xf numFmtId="0" fontId="0" fillId="3" borderId="10" xfId="0" applyFill="1" applyBorder="1" applyAlignment="1" applyProtection="1">
      <alignment horizontal="right"/>
      <protection locked="0"/>
    </xf>
    <xf numFmtId="0" fontId="0" fillId="3" borderId="11" xfId="0" applyFill="1" applyBorder="1" applyProtection="1">
      <protection locked="0"/>
    </xf>
    <xf numFmtId="164" fontId="15" fillId="3" borderId="11" xfId="0" applyNumberFormat="1" applyFont="1" applyFill="1" applyBorder="1" applyProtection="1">
      <protection locked="0"/>
    </xf>
    <xf numFmtId="0" fontId="0" fillId="3" borderId="12" xfId="0" applyFill="1" applyBorder="1" applyProtection="1">
      <protection locked="0"/>
    </xf>
    <xf numFmtId="0" fontId="3" fillId="3" borderId="6" xfId="0" applyFont="1" applyFill="1" applyBorder="1" applyAlignment="1" applyProtection="1">
      <alignment horizontal="left"/>
      <protection locked="0"/>
    </xf>
    <xf numFmtId="0" fontId="5" fillId="3" borderId="0" xfId="0" applyFont="1" applyFill="1" applyAlignment="1" applyProtection="1">
      <alignment horizontal="center"/>
      <protection locked="0"/>
    </xf>
    <xf numFmtId="165" fontId="13" fillId="3" borderId="1" xfId="0" applyNumberFormat="1" applyFont="1" applyFill="1" applyBorder="1" applyProtection="1">
      <protection locked="0"/>
    </xf>
    <xf numFmtId="0" fontId="50" fillId="3" borderId="0" xfId="0" applyFont="1" applyFill="1" applyProtection="1">
      <protection locked="0"/>
    </xf>
    <xf numFmtId="0" fontId="52" fillId="3" borderId="0" xfId="0" applyFont="1" applyFill="1" applyAlignment="1" applyProtection="1">
      <alignment horizontal="center"/>
      <protection locked="0"/>
    </xf>
    <xf numFmtId="0" fontId="40" fillId="2" borderId="0" xfId="0" applyFont="1" applyFill="1" applyAlignment="1">
      <alignment horizontal="center"/>
    </xf>
    <xf numFmtId="0" fontId="43" fillId="2" borderId="0" xfId="0" applyFont="1" applyFill="1" applyAlignment="1">
      <alignment horizontal="center" vertical="top" wrapText="1"/>
    </xf>
    <xf numFmtId="0" fontId="2" fillId="2" borderId="0" xfId="0" applyFont="1" applyFill="1" applyAlignment="1">
      <alignment horizontal="center" vertical="top" wrapText="1"/>
    </xf>
    <xf numFmtId="0" fontId="32" fillId="3" borderId="0" xfId="0" applyFont="1" applyFill="1" applyAlignment="1" applyProtection="1">
      <alignment horizontal="left"/>
      <protection locked="0"/>
    </xf>
    <xf numFmtId="0" fontId="32" fillId="3" borderId="0" xfId="0" applyFont="1" applyFill="1" applyAlignment="1" applyProtection="1">
      <alignment horizontal="left" vertical="top" wrapText="1"/>
      <protection locked="0"/>
    </xf>
    <xf numFmtId="0" fontId="32" fillId="3" borderId="11" xfId="0" applyFont="1" applyFill="1" applyBorder="1" applyAlignment="1" applyProtection="1">
      <alignment horizontal="left" vertical="top" wrapText="1"/>
      <protection locked="0"/>
    </xf>
  </cellXfs>
  <cellStyles count="2">
    <cellStyle name="Hyperlink" xfId="1" builtinId="8"/>
    <cellStyle name="Normal" xfId="0" builtinId="0"/>
  </cellStyles>
  <dxfs count="28">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
      <font>
        <color rgb="FF00B050"/>
      </font>
      <fill>
        <patternFill>
          <bgColor theme="0"/>
        </patternFill>
      </fill>
    </dxf>
    <dxf>
      <font>
        <color rgb="FF00B050"/>
      </font>
      <fill>
        <patternFill>
          <bgColor theme="0"/>
        </patternFill>
      </fill>
    </dxf>
    <dxf>
      <font>
        <color theme="0" tint="-0.14996795556505021"/>
      </font>
      <fill>
        <patternFill>
          <bgColor theme="0" tint="-4.9989318521683403E-2"/>
        </patternFill>
      </fill>
    </dxf>
    <dxf>
      <font>
        <color rgb="FF006100"/>
      </font>
      <fill>
        <patternFill>
          <bgColor rgb="FFC6EFCE"/>
        </patternFill>
      </fill>
    </dxf>
    <dxf>
      <font>
        <color rgb="FFFF0000"/>
      </font>
      <fill>
        <patternFill>
          <bgColor theme="0"/>
        </patternFill>
      </fill>
    </dxf>
    <dxf>
      <font>
        <color rgb="FF00B050"/>
      </font>
      <fill>
        <patternFill>
          <bgColor theme="0" tint="-4.9989318521683403E-2"/>
        </patternFill>
      </fill>
    </dxf>
    <dxf>
      <font>
        <color theme="3"/>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4</xdr:col>
      <xdr:colOff>1400175</xdr:colOff>
      <xdr:row>3</xdr:row>
      <xdr:rowOff>180975</xdr:rowOff>
    </xdr:from>
    <xdr:to>
      <xdr:col>4</xdr:col>
      <xdr:colOff>2247900</xdr:colOff>
      <xdr:row>4</xdr:row>
      <xdr:rowOff>1533525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4133850" y="1047750"/>
          <a:ext cx="847725" cy="154305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1</xdr:col>
      <xdr:colOff>542925</xdr:colOff>
      <xdr:row>0</xdr:row>
      <xdr:rowOff>85724</xdr:rowOff>
    </xdr:from>
    <xdr:to>
      <xdr:col>7</xdr:col>
      <xdr:colOff>95250</xdr:colOff>
      <xdr:row>13</xdr:row>
      <xdr:rowOff>117473</xdr:rowOff>
    </xdr:to>
    <xdr:pic>
      <xdr:nvPicPr>
        <xdr:cNvPr id="2" name="Picture 1">
          <a:extLst>
            <a:ext uri="{FF2B5EF4-FFF2-40B4-BE49-F238E27FC236}">
              <a16:creationId xmlns:a16="http://schemas.microsoft.com/office/drawing/2014/main" id="{6684683F-33E9-6FBE-8B9B-BB75CF0B387A}"/>
            </a:ext>
          </a:extLst>
        </xdr:cNvPr>
        <xdr:cNvPicPr>
          <a:picLocks noChangeAspect="1"/>
        </xdr:cNvPicPr>
      </xdr:nvPicPr>
      <xdr:blipFill>
        <a:blip xmlns:r="http://schemas.openxmlformats.org/officeDocument/2006/relationships" r:embed="rId1"/>
        <a:stretch>
          <a:fillRect/>
        </a:stretch>
      </xdr:blipFill>
      <xdr:spPr>
        <a:xfrm>
          <a:off x="1152525" y="85724"/>
          <a:ext cx="6562725" cy="4375149"/>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13</xdr:col>
      <xdr:colOff>190499</xdr:colOff>
      <xdr:row>1</xdr:row>
      <xdr:rowOff>10584</xdr:rowOff>
    </xdr:from>
    <xdr:to>
      <xdr:col>22</xdr:col>
      <xdr:colOff>152399</xdr:colOff>
      <xdr:row>23</xdr:row>
      <xdr:rowOff>567267</xdr:rowOff>
    </xdr:to>
    <xdr:pic>
      <xdr:nvPicPr>
        <xdr:cNvPr id="3" name="Picture 2">
          <a:extLst>
            <a:ext uri="{FF2B5EF4-FFF2-40B4-BE49-F238E27FC236}">
              <a16:creationId xmlns:a16="http://schemas.microsoft.com/office/drawing/2014/main" id="{BA82CD3C-97DB-F16F-0B6C-0EB39D269F9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25249" y="201084"/>
          <a:ext cx="5486400" cy="822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542926</xdr:colOff>
      <xdr:row>2</xdr:row>
      <xdr:rowOff>19051</xdr:rowOff>
    </xdr:from>
    <xdr:to>
      <xdr:col>10</xdr:col>
      <xdr:colOff>428625</xdr:colOff>
      <xdr:row>26</xdr:row>
      <xdr:rowOff>304800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72151" y="514351"/>
          <a:ext cx="2324099" cy="6238874"/>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2026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$495.99</a:t>
          </a:r>
        </a:p>
        <a:p>
          <a:pPr algn="l"/>
          <a:r>
            <a:rPr lang="en-US" sz="1000" b="0">
              <a:solidFill>
                <a:srgbClr val="0070C0"/>
              </a:solidFill>
            </a:rPr>
            <a:t>Emp + 1:    $992.00</a:t>
          </a:r>
        </a:p>
        <a:p>
          <a:pPr algn="l"/>
          <a:r>
            <a:rPr lang="en-US" sz="1000" b="0">
              <a:solidFill>
                <a:srgbClr val="0070C0"/>
              </a:solidFill>
            </a:rPr>
            <a:t>Emp + 2:    $1,398.15</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$410.03</a:t>
          </a:r>
        </a:p>
        <a:p>
          <a:pPr algn="l"/>
          <a:r>
            <a:rPr lang="en-US" sz="1000" b="0">
              <a:solidFill>
                <a:srgbClr val="0070C0"/>
              </a:solidFill>
            </a:rPr>
            <a:t>Emp + 1:    $820.07</a:t>
          </a:r>
        </a:p>
        <a:p>
          <a:pPr algn="l"/>
          <a:r>
            <a:rPr lang="en-US" sz="1000" b="0">
              <a:solidFill>
                <a:srgbClr val="0070C0"/>
              </a:solidFill>
            </a:rPr>
            <a:t>Emp + 2:    $1,155.81</a:t>
          </a:r>
        </a:p>
        <a:p>
          <a:pPr algn="l"/>
          <a:endParaRPr lang="en-US" sz="1000" b="1">
            <a:solidFill>
              <a:srgbClr val="0070C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sng" strike="noStrike" kern="0" cap="none" spc="0" normalizeH="0" baseline="0" noProof="0">
              <a:ln>
                <a:noFill/>
              </a:ln>
              <a:solidFill>
                <a:srgbClr val="0070C0"/>
              </a:solidFill>
              <a:effectLst/>
              <a:uLnTx/>
              <a:uFillTx/>
              <a:latin typeface="+mn-lt"/>
              <a:ea typeface="+mn-ea"/>
              <a:cs typeface="+mn-cs"/>
            </a:rPr>
            <a:t>BLUE SHIELD PPO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Only:    $1,227.11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+ 1:    $2,454.23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+ 2:    $3,459.05</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$394.29</a:t>
          </a:r>
          <a:endParaRPr lang="en-US" sz="1000">
            <a:solidFill>
              <a:srgbClr val="002060"/>
            </a:solidFill>
            <a:effectLst/>
          </a:endParaRPr>
        </a:p>
        <a:p>
          <a:r>
            <a:rPr lang="en-US" sz="1000" b="0">
              <a:solidFill>
                <a:srgbClr val="002060"/>
              </a:solidFill>
              <a:effectLst/>
              <a:latin typeface="+mn-lt"/>
              <a:ea typeface="+mn-ea"/>
              <a:cs typeface="+mn-cs"/>
            </a:rPr>
            <a:t>Emp + 1:    $788.59</a:t>
          </a:r>
          <a:endParaRPr lang="en-US" sz="1000">
            <a:solidFill>
              <a:srgbClr val="002060"/>
            </a:solidFill>
            <a:effectLst/>
          </a:endParaRPr>
        </a:p>
        <a:p>
          <a:r>
            <a:rPr lang="en-US" sz="1000" b="0">
              <a:solidFill>
                <a:srgbClr val="002060"/>
              </a:solidFill>
              <a:effectLst/>
              <a:latin typeface="+mn-lt"/>
              <a:ea typeface="+mn-ea"/>
              <a:cs typeface="+mn-cs"/>
            </a:rPr>
            <a:t>Emp + 2:    $1,115.85</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chemeClr val="accent2"/>
              </a:solidFill>
              <a:latin typeface="+mn-lt"/>
              <a:ea typeface="+mn-ea"/>
              <a:cs typeface="+mn-cs"/>
            </a:rPr>
            <a:t>EYEMED VISION SUBSIDIZED </a:t>
          </a:r>
          <a:r>
            <a:rPr lang="en-US" sz="1000" b="1" u="sng" baseline="0">
              <a:solidFill>
                <a:schemeClr val="accent2"/>
              </a:solidFill>
              <a:latin typeface="+mn-lt"/>
              <a:ea typeface="+mn-ea"/>
              <a:cs typeface="+mn-cs"/>
            </a:rPr>
            <a:t>COST</a:t>
          </a:r>
          <a:endParaRPr lang="en-US" sz="1000" b="1" u="sng">
            <a:solidFill>
              <a:schemeClr val="accent2"/>
            </a:solidFill>
            <a:latin typeface="+mn-lt"/>
            <a:ea typeface="+mn-ea"/>
            <a:cs typeface="+mn-cs"/>
          </a:endParaRPr>
        </a:p>
        <a:p>
          <a:pPr marL="0" indent="0" algn="l"/>
          <a:r>
            <a:rPr lang="en-US" sz="1000" b="0">
              <a:solidFill>
                <a:schemeClr val="accent2"/>
              </a:solidFill>
              <a:latin typeface="+mn-lt"/>
              <a:ea typeface="+mn-ea"/>
              <a:cs typeface="+mn-cs"/>
            </a:rPr>
            <a:t>Eyemed Emp Only: $0</a:t>
          </a:r>
        </a:p>
        <a:p>
          <a:pPr marL="0" indent="0" algn="l"/>
          <a:r>
            <a:rPr lang="en-US" sz="1000" b="0">
              <a:solidFill>
                <a:schemeClr val="accent2"/>
              </a:solidFill>
              <a:latin typeface="+mn-lt"/>
              <a:ea typeface="+mn-ea"/>
              <a:cs typeface="+mn-cs"/>
            </a:rPr>
            <a:t>Eyemed Emp + Spouse: $2.83</a:t>
          </a:r>
        </a:p>
        <a:p>
          <a:pPr marL="0" indent="0" algn="l"/>
          <a:r>
            <a:rPr lang="en-US" sz="1000" b="0">
              <a:solidFill>
                <a:schemeClr val="accent2"/>
              </a:solidFill>
              <a:latin typeface="+mn-lt"/>
              <a:ea typeface="+mn-ea"/>
              <a:cs typeface="+mn-cs"/>
            </a:rPr>
            <a:t>Eyemed Emp + Child(ren): $3.53</a:t>
          </a:r>
        </a:p>
        <a:p>
          <a:pPr marL="0" indent="0" algn="l"/>
          <a:r>
            <a:rPr lang="en-US" sz="1000" b="0">
              <a:solidFill>
                <a:schemeClr val="accent2"/>
              </a:solidFill>
              <a:latin typeface="+mn-lt"/>
              <a:ea typeface="+mn-ea"/>
              <a:cs typeface="+mn-cs"/>
            </a:rPr>
            <a:t>Eyemed Emp + Family: $7.65</a:t>
          </a:r>
        </a:p>
      </xdr:txBody>
    </xdr:sp>
    <xdr:clientData/>
  </xdr:twoCellAnchor>
  <xdr:oneCellAnchor>
    <xdr:from>
      <xdr:col>0</xdr:col>
      <xdr:colOff>0</xdr:colOff>
      <xdr:row>0</xdr:row>
      <xdr:rowOff>0</xdr:rowOff>
    </xdr:from>
    <xdr:ext cx="8763000" cy="1009650"/>
    <xdr:sp macro="" textlink="">
      <xdr:nvSpPr>
        <xdr:cNvPr id="4" name="Rectangle 3">
          <a:extLst>
            <a:ext uri="{FF2B5EF4-FFF2-40B4-BE49-F238E27FC236}">
              <a16:creationId xmlns:a16="http://schemas.microsoft.com/office/drawing/2014/main" id="{13E1246F-E0AF-419F-B13F-5DE989E35197}"/>
            </a:ext>
          </a:extLst>
        </xdr:cNvPr>
        <xdr:cNvSpPr/>
      </xdr:nvSpPr>
      <xdr:spPr>
        <a:xfrm>
          <a:off x="0" y="0"/>
          <a:ext cx="8763000" cy="1009650"/>
        </a:xfrm>
        <a:prstGeom prst="rect">
          <a:avLst/>
        </a:prstGeom>
        <a:noFill/>
      </xdr:spPr>
      <xdr:txBody>
        <a:bodyPr wrap="square" lIns="91440" tIns="45720" rIns="91440" bIns="45720">
          <a:noAutofit/>
        </a:bodyPr>
        <a:lstStyle/>
        <a:p>
          <a:pPr algn="ctr"/>
          <a:r>
            <a:rPr lang="en-US" sz="54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2026 </a:t>
          </a:r>
          <a:r>
            <a:rPr lang="en-US" sz="40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Benefit Calculator</a:t>
          </a:r>
        </a:p>
      </xdr:txBody>
    </xdr:sp>
    <xdr:clientData/>
  </xdr:oneCellAnchor>
  <xdr:twoCellAnchor editAs="oneCell">
    <xdr:from>
      <xdr:col>12</xdr:col>
      <xdr:colOff>112183</xdr:colOff>
      <xdr:row>4</xdr:row>
      <xdr:rowOff>66675</xdr:rowOff>
    </xdr:from>
    <xdr:to>
      <xdr:col>24</xdr:col>
      <xdr:colOff>140758</xdr:colOff>
      <xdr:row>21</xdr:row>
      <xdr:rowOff>171450</xdr:rowOff>
    </xdr:to>
    <xdr:pic>
      <xdr:nvPicPr>
        <xdr:cNvPr id="6" name="Picture 5">
          <a:extLst>
            <a:ext uri="{FF2B5EF4-FFF2-40B4-BE49-F238E27FC236}">
              <a16:creationId xmlns:a16="http://schemas.microsoft.com/office/drawing/2014/main" id="{64166BCF-EB5B-CF1E-2D47-0C15E2BF22A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6208" y="1533525"/>
          <a:ext cx="7315200" cy="41148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542926</xdr:colOff>
      <xdr:row>2</xdr:row>
      <xdr:rowOff>19051</xdr:rowOff>
    </xdr:from>
    <xdr:to>
      <xdr:col>10</xdr:col>
      <xdr:colOff>428625</xdr:colOff>
      <xdr:row>26</xdr:row>
      <xdr:rowOff>304800</xdr:rowOff>
    </xdr:to>
    <xdr:sp macro="" textlink="">
      <xdr:nvSpPr>
        <xdr:cNvPr id="2" name="TextBox 1">
          <a:extLst>
            <a:ext uri="{FF2B5EF4-FFF2-40B4-BE49-F238E27FC236}">
              <a16:creationId xmlns:a16="http://schemas.microsoft.com/office/drawing/2014/main" id="{9CD93D86-EE99-41D5-B67F-DA3136F9F2AD}"/>
            </a:ext>
          </a:extLst>
        </xdr:cNvPr>
        <xdr:cNvSpPr txBox="1"/>
      </xdr:nvSpPr>
      <xdr:spPr>
        <a:xfrm>
          <a:off x="5772151" y="514351"/>
          <a:ext cx="2324099" cy="6238874"/>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2026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$495.99</a:t>
          </a:r>
        </a:p>
        <a:p>
          <a:pPr algn="l"/>
          <a:r>
            <a:rPr lang="en-US" sz="1000" b="0">
              <a:solidFill>
                <a:srgbClr val="0070C0"/>
              </a:solidFill>
            </a:rPr>
            <a:t>Emp + 1:    $992.00</a:t>
          </a:r>
        </a:p>
        <a:p>
          <a:pPr algn="l"/>
          <a:r>
            <a:rPr lang="en-US" sz="1000" b="0">
              <a:solidFill>
                <a:srgbClr val="0070C0"/>
              </a:solidFill>
            </a:rPr>
            <a:t>Emp + 2:    $1,398.15</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$410.03</a:t>
          </a:r>
        </a:p>
        <a:p>
          <a:pPr algn="l"/>
          <a:r>
            <a:rPr lang="en-US" sz="1000" b="0">
              <a:solidFill>
                <a:srgbClr val="0070C0"/>
              </a:solidFill>
            </a:rPr>
            <a:t>Emp + 1:    $820.07</a:t>
          </a:r>
        </a:p>
        <a:p>
          <a:pPr algn="l"/>
          <a:r>
            <a:rPr lang="en-US" sz="1000" b="0">
              <a:solidFill>
                <a:srgbClr val="0070C0"/>
              </a:solidFill>
            </a:rPr>
            <a:t>Emp + 2:    $1,155.81</a:t>
          </a:r>
        </a:p>
        <a:p>
          <a:pPr algn="l"/>
          <a:endParaRPr lang="en-US" sz="1000" b="1">
            <a:solidFill>
              <a:srgbClr val="0070C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sng" strike="noStrike" kern="0" cap="none" spc="0" normalizeH="0" baseline="0" noProof="0">
              <a:ln>
                <a:noFill/>
              </a:ln>
              <a:solidFill>
                <a:srgbClr val="0070C0"/>
              </a:solidFill>
              <a:effectLst/>
              <a:uLnTx/>
              <a:uFillTx/>
              <a:latin typeface="+mn-lt"/>
              <a:ea typeface="+mn-ea"/>
              <a:cs typeface="+mn-cs"/>
            </a:rPr>
            <a:t>BLUE SHIELD PPO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Only:    $1,227.11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+ 1:    $2,454.23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+ 2:    $3,459.05</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$394.29</a:t>
          </a:r>
          <a:endParaRPr lang="en-US" sz="1000">
            <a:solidFill>
              <a:srgbClr val="002060"/>
            </a:solidFill>
            <a:effectLst/>
          </a:endParaRPr>
        </a:p>
        <a:p>
          <a:r>
            <a:rPr lang="en-US" sz="1000" b="0">
              <a:solidFill>
                <a:srgbClr val="002060"/>
              </a:solidFill>
              <a:effectLst/>
              <a:latin typeface="+mn-lt"/>
              <a:ea typeface="+mn-ea"/>
              <a:cs typeface="+mn-cs"/>
            </a:rPr>
            <a:t>Emp + 1:    $788.59</a:t>
          </a:r>
          <a:endParaRPr lang="en-US" sz="1000">
            <a:solidFill>
              <a:srgbClr val="002060"/>
            </a:solidFill>
            <a:effectLst/>
          </a:endParaRPr>
        </a:p>
        <a:p>
          <a:r>
            <a:rPr lang="en-US" sz="1000" b="0">
              <a:solidFill>
                <a:srgbClr val="002060"/>
              </a:solidFill>
              <a:effectLst/>
              <a:latin typeface="+mn-lt"/>
              <a:ea typeface="+mn-ea"/>
              <a:cs typeface="+mn-cs"/>
            </a:rPr>
            <a:t>Emp + 2:    $1,115.85</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chemeClr val="accent2"/>
              </a:solidFill>
              <a:latin typeface="+mn-lt"/>
              <a:ea typeface="+mn-ea"/>
              <a:cs typeface="+mn-cs"/>
            </a:rPr>
            <a:t>EYEMED VISION SUBSIDIZED </a:t>
          </a:r>
          <a:r>
            <a:rPr lang="en-US" sz="1000" b="1" u="sng" baseline="0">
              <a:solidFill>
                <a:schemeClr val="accent2"/>
              </a:solidFill>
              <a:latin typeface="+mn-lt"/>
              <a:ea typeface="+mn-ea"/>
              <a:cs typeface="+mn-cs"/>
            </a:rPr>
            <a:t>COST</a:t>
          </a:r>
          <a:endParaRPr lang="en-US" sz="1000" b="1" u="sng">
            <a:solidFill>
              <a:schemeClr val="accent2"/>
            </a:solidFill>
            <a:latin typeface="+mn-lt"/>
            <a:ea typeface="+mn-ea"/>
            <a:cs typeface="+mn-cs"/>
          </a:endParaRPr>
        </a:p>
        <a:p>
          <a:pPr marL="0" indent="0" algn="l"/>
          <a:r>
            <a:rPr lang="en-US" sz="1000" b="0">
              <a:solidFill>
                <a:schemeClr val="accent2"/>
              </a:solidFill>
              <a:latin typeface="+mn-lt"/>
              <a:ea typeface="+mn-ea"/>
              <a:cs typeface="+mn-cs"/>
            </a:rPr>
            <a:t>Eyemed Emp Only: $0</a:t>
          </a:r>
        </a:p>
        <a:p>
          <a:pPr marL="0" indent="0" algn="l"/>
          <a:r>
            <a:rPr lang="en-US" sz="1000" b="0">
              <a:solidFill>
                <a:schemeClr val="accent2"/>
              </a:solidFill>
              <a:latin typeface="+mn-lt"/>
              <a:ea typeface="+mn-ea"/>
              <a:cs typeface="+mn-cs"/>
            </a:rPr>
            <a:t>Eyemed Emp + Spouse: $2.83</a:t>
          </a:r>
        </a:p>
        <a:p>
          <a:pPr marL="0" indent="0" algn="l"/>
          <a:r>
            <a:rPr lang="en-US" sz="1000" b="0">
              <a:solidFill>
                <a:schemeClr val="accent2"/>
              </a:solidFill>
              <a:latin typeface="+mn-lt"/>
              <a:ea typeface="+mn-ea"/>
              <a:cs typeface="+mn-cs"/>
            </a:rPr>
            <a:t>Eyemed Emp + Child(ren): $3.53</a:t>
          </a:r>
        </a:p>
        <a:p>
          <a:pPr marL="0" indent="0" algn="l"/>
          <a:r>
            <a:rPr lang="en-US" sz="1000" b="0">
              <a:solidFill>
                <a:schemeClr val="accent2"/>
              </a:solidFill>
              <a:latin typeface="+mn-lt"/>
              <a:ea typeface="+mn-ea"/>
              <a:cs typeface="+mn-cs"/>
            </a:rPr>
            <a:t>Eyemed Emp + Family: $7.65</a:t>
          </a:r>
        </a:p>
      </xdr:txBody>
    </xdr:sp>
    <xdr:clientData/>
  </xdr:twoCellAnchor>
  <xdr:oneCellAnchor>
    <xdr:from>
      <xdr:col>0</xdr:col>
      <xdr:colOff>0</xdr:colOff>
      <xdr:row>0</xdr:row>
      <xdr:rowOff>0</xdr:rowOff>
    </xdr:from>
    <xdr:ext cx="8763000" cy="1009650"/>
    <xdr:sp macro="" textlink="">
      <xdr:nvSpPr>
        <xdr:cNvPr id="5" name="Rectangle 4">
          <a:extLst>
            <a:ext uri="{FF2B5EF4-FFF2-40B4-BE49-F238E27FC236}">
              <a16:creationId xmlns:a16="http://schemas.microsoft.com/office/drawing/2014/main" id="{F52E04FE-000F-4355-8946-42FF8439DD06}"/>
            </a:ext>
          </a:extLst>
        </xdr:cNvPr>
        <xdr:cNvSpPr/>
      </xdr:nvSpPr>
      <xdr:spPr>
        <a:xfrm>
          <a:off x="0" y="0"/>
          <a:ext cx="8763000" cy="1009650"/>
        </a:xfrm>
        <a:prstGeom prst="rect">
          <a:avLst/>
        </a:prstGeom>
        <a:noFill/>
      </xdr:spPr>
      <xdr:txBody>
        <a:bodyPr wrap="square" lIns="91440" tIns="45720" rIns="91440" bIns="45720">
          <a:noAutofit/>
        </a:bodyPr>
        <a:lstStyle/>
        <a:p>
          <a:pPr algn="ctr"/>
          <a:r>
            <a:rPr lang="en-US" sz="54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2026 </a:t>
          </a:r>
          <a:r>
            <a:rPr lang="en-US" sz="40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Benefit Calculator</a:t>
          </a:r>
        </a:p>
      </xdr:txBody>
    </xdr:sp>
    <xdr:clientData/>
  </xdr:oneCellAnchor>
  <xdr:twoCellAnchor editAs="oneCell">
    <xdr:from>
      <xdr:col>12</xdr:col>
      <xdr:colOff>114299</xdr:colOff>
      <xdr:row>4</xdr:row>
      <xdr:rowOff>55363</xdr:rowOff>
    </xdr:from>
    <xdr:to>
      <xdr:col>24</xdr:col>
      <xdr:colOff>142874</xdr:colOff>
      <xdr:row>21</xdr:row>
      <xdr:rowOff>160138</xdr:rowOff>
    </xdr:to>
    <xdr:pic>
      <xdr:nvPicPr>
        <xdr:cNvPr id="4" name="Picture 3">
          <a:extLst>
            <a:ext uri="{FF2B5EF4-FFF2-40B4-BE49-F238E27FC236}">
              <a16:creationId xmlns:a16="http://schemas.microsoft.com/office/drawing/2014/main" id="{E7B996D2-8986-C666-38A4-79731BE1987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4" y="1522213"/>
          <a:ext cx="7315200" cy="41148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542926</xdr:colOff>
      <xdr:row>2</xdr:row>
      <xdr:rowOff>19051</xdr:rowOff>
    </xdr:from>
    <xdr:to>
      <xdr:col>10</xdr:col>
      <xdr:colOff>428625</xdr:colOff>
      <xdr:row>26</xdr:row>
      <xdr:rowOff>304800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96251" y="514351"/>
          <a:ext cx="2324099" cy="6238874"/>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2026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r>
            <a:rPr lang="en-US" sz="1000" b="1" u="sng">
              <a:solidFill>
                <a:srgbClr val="0070C0"/>
              </a:solidFill>
            </a:rPr>
            <a:t>BLUE</a:t>
          </a:r>
          <a:r>
            <a:rPr lang="en-US" sz="1000" b="1" u="sng" baseline="0">
              <a:solidFill>
                <a:srgbClr val="0070C0"/>
              </a:solidFill>
            </a:rPr>
            <a:t> SHIELD</a:t>
          </a:r>
          <a:r>
            <a:rPr lang="en-US" sz="1000" b="1" u="sng">
              <a:solidFill>
                <a:srgbClr val="0070C0"/>
              </a:solidFill>
            </a:rPr>
            <a:t> HMO</a:t>
          </a:r>
        </a:p>
        <a:p>
          <a:pPr algn="l"/>
          <a:r>
            <a:rPr lang="en-US" sz="1000" b="0">
              <a:solidFill>
                <a:srgbClr val="0070C0"/>
              </a:solidFill>
            </a:rPr>
            <a:t>Emp Only: $495.99</a:t>
          </a:r>
        </a:p>
        <a:p>
          <a:pPr algn="l"/>
          <a:r>
            <a:rPr lang="en-US" sz="1000" b="0">
              <a:solidFill>
                <a:srgbClr val="0070C0"/>
              </a:solidFill>
            </a:rPr>
            <a:t>Emp + 1:    $992.00</a:t>
          </a:r>
        </a:p>
        <a:p>
          <a:pPr algn="l"/>
          <a:r>
            <a:rPr lang="en-US" sz="1000" b="0">
              <a:solidFill>
                <a:srgbClr val="0070C0"/>
              </a:solidFill>
            </a:rPr>
            <a:t>Emp + 2:    $1,398.15</a:t>
          </a:r>
        </a:p>
        <a:p>
          <a:pPr algn="l"/>
          <a:endParaRPr lang="en-US" sz="1000" b="0">
            <a:solidFill>
              <a:srgbClr val="0070C0"/>
            </a:solidFill>
          </a:endParaRPr>
        </a:p>
        <a:p>
          <a:pPr algn="l"/>
          <a:r>
            <a:rPr lang="en-US" sz="1000" b="1" u="sng">
              <a:solidFill>
                <a:srgbClr val="0070C0"/>
              </a:solidFill>
            </a:rPr>
            <a:t>BLUE</a:t>
          </a:r>
          <a:r>
            <a:rPr lang="en-US" sz="1000" b="1" u="sng" baseline="0">
              <a:solidFill>
                <a:srgbClr val="0070C0"/>
              </a:solidFill>
            </a:rPr>
            <a:t> SHIELD TRIO</a:t>
          </a:r>
          <a:endParaRPr lang="en-US" sz="1000" b="1" u="sng">
            <a:solidFill>
              <a:srgbClr val="0070C0"/>
            </a:solidFill>
          </a:endParaRPr>
        </a:p>
        <a:p>
          <a:pPr algn="l"/>
          <a:r>
            <a:rPr lang="en-US" sz="1000" b="0">
              <a:solidFill>
                <a:srgbClr val="0070C0"/>
              </a:solidFill>
            </a:rPr>
            <a:t>Emp Only: $410.03</a:t>
          </a:r>
        </a:p>
        <a:p>
          <a:pPr algn="l"/>
          <a:r>
            <a:rPr lang="en-US" sz="1000" b="0">
              <a:solidFill>
                <a:srgbClr val="0070C0"/>
              </a:solidFill>
            </a:rPr>
            <a:t>Emp + 1:    $820.07</a:t>
          </a:r>
        </a:p>
        <a:p>
          <a:pPr algn="l"/>
          <a:r>
            <a:rPr lang="en-US" sz="1000" b="0">
              <a:solidFill>
                <a:srgbClr val="0070C0"/>
              </a:solidFill>
            </a:rPr>
            <a:t>Emp + 2:    $1,155.81</a:t>
          </a:r>
        </a:p>
        <a:p>
          <a:pPr algn="l"/>
          <a:endParaRPr lang="en-US" sz="1000" b="1">
            <a:solidFill>
              <a:srgbClr val="0070C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sng" strike="noStrike" kern="0" cap="none" spc="0" normalizeH="0" baseline="0" noProof="0">
              <a:ln>
                <a:noFill/>
              </a:ln>
              <a:solidFill>
                <a:srgbClr val="0070C0"/>
              </a:solidFill>
              <a:effectLst/>
              <a:uLnTx/>
              <a:uFillTx/>
              <a:latin typeface="+mn-lt"/>
              <a:ea typeface="+mn-ea"/>
              <a:cs typeface="+mn-cs"/>
            </a:rPr>
            <a:t>BLUE SHIELD PPO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Only:    $1,227.11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+ 1:    $2,454.23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0070C0"/>
              </a:solidFill>
              <a:effectLst/>
              <a:uLnTx/>
              <a:uFillTx/>
              <a:latin typeface="+mn-lt"/>
              <a:ea typeface="+mn-ea"/>
              <a:cs typeface="+mn-cs"/>
            </a:rPr>
            <a:t>Emp + 2:    $3,459.05</a:t>
          </a:r>
        </a:p>
        <a:p>
          <a:pPr algn="l"/>
          <a:endParaRPr lang="en-US" sz="1000" b="1" u="sng">
            <a:solidFill>
              <a:schemeClr val="bg1">
                <a:lumMod val="50000"/>
              </a:schemeClr>
            </a:solidFill>
          </a:endParaRPr>
        </a:p>
        <a:p>
          <a:r>
            <a:rPr lang="en-US" sz="1000" b="1" i="0" u="sng">
              <a:solidFill>
                <a:srgbClr val="002060"/>
              </a:solidFill>
              <a:effectLst/>
              <a:latin typeface="+mn-lt"/>
              <a:ea typeface="+mn-ea"/>
              <a:cs typeface="+mn-cs"/>
            </a:rPr>
            <a:t>KAISER HMO</a:t>
          </a:r>
          <a:endParaRPr lang="en-US" sz="1000">
            <a:solidFill>
              <a:srgbClr val="002060"/>
            </a:solidFill>
            <a:effectLst/>
          </a:endParaRPr>
        </a:p>
        <a:p>
          <a:r>
            <a:rPr lang="en-US" sz="1000" b="0">
              <a:solidFill>
                <a:srgbClr val="002060"/>
              </a:solidFill>
              <a:effectLst/>
              <a:latin typeface="+mn-lt"/>
              <a:ea typeface="+mn-ea"/>
              <a:cs typeface="+mn-cs"/>
            </a:rPr>
            <a:t>Emp Only: $394.29</a:t>
          </a:r>
          <a:endParaRPr lang="en-US" sz="1000">
            <a:solidFill>
              <a:srgbClr val="002060"/>
            </a:solidFill>
            <a:effectLst/>
          </a:endParaRPr>
        </a:p>
        <a:p>
          <a:r>
            <a:rPr lang="en-US" sz="1000" b="0">
              <a:solidFill>
                <a:srgbClr val="002060"/>
              </a:solidFill>
              <a:effectLst/>
              <a:latin typeface="+mn-lt"/>
              <a:ea typeface="+mn-ea"/>
              <a:cs typeface="+mn-cs"/>
            </a:rPr>
            <a:t>Emp + 1:    $788.59</a:t>
          </a:r>
          <a:endParaRPr lang="en-US" sz="1000">
            <a:solidFill>
              <a:srgbClr val="002060"/>
            </a:solidFill>
            <a:effectLst/>
          </a:endParaRPr>
        </a:p>
        <a:p>
          <a:r>
            <a:rPr lang="en-US" sz="1000" b="0">
              <a:solidFill>
                <a:srgbClr val="002060"/>
              </a:solidFill>
              <a:effectLst/>
              <a:latin typeface="+mn-lt"/>
              <a:ea typeface="+mn-ea"/>
              <a:cs typeface="+mn-cs"/>
            </a:rPr>
            <a:t>Emp + 2:    $1,115.85</a:t>
          </a:r>
          <a:endParaRPr lang="en-US" sz="1000">
            <a:solidFill>
              <a:srgbClr val="002060"/>
            </a:solidFill>
            <a:effectLst/>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chemeClr val="accent2"/>
              </a:solidFill>
              <a:latin typeface="+mn-lt"/>
              <a:ea typeface="+mn-ea"/>
              <a:cs typeface="+mn-cs"/>
            </a:rPr>
            <a:t>EYEMED VISION SUBSIDIZED </a:t>
          </a:r>
          <a:r>
            <a:rPr lang="en-US" sz="1000" b="1" u="sng" baseline="0">
              <a:solidFill>
                <a:schemeClr val="accent2"/>
              </a:solidFill>
              <a:latin typeface="+mn-lt"/>
              <a:ea typeface="+mn-ea"/>
              <a:cs typeface="+mn-cs"/>
            </a:rPr>
            <a:t>COST</a:t>
          </a:r>
          <a:endParaRPr lang="en-US" sz="1000" b="1" u="sng">
            <a:solidFill>
              <a:schemeClr val="accent2"/>
            </a:solidFill>
            <a:latin typeface="+mn-lt"/>
            <a:ea typeface="+mn-ea"/>
            <a:cs typeface="+mn-cs"/>
          </a:endParaRPr>
        </a:p>
        <a:p>
          <a:pPr marL="0" indent="0" algn="l"/>
          <a:r>
            <a:rPr lang="en-US" sz="1000" b="0">
              <a:solidFill>
                <a:schemeClr val="accent2"/>
              </a:solidFill>
              <a:latin typeface="+mn-lt"/>
              <a:ea typeface="+mn-ea"/>
              <a:cs typeface="+mn-cs"/>
            </a:rPr>
            <a:t>Eyemed Emp Only: $0</a:t>
          </a:r>
        </a:p>
        <a:p>
          <a:pPr marL="0" indent="0" algn="l"/>
          <a:r>
            <a:rPr lang="en-US" sz="1000" b="0">
              <a:solidFill>
                <a:schemeClr val="accent2"/>
              </a:solidFill>
              <a:latin typeface="+mn-lt"/>
              <a:ea typeface="+mn-ea"/>
              <a:cs typeface="+mn-cs"/>
            </a:rPr>
            <a:t>Eyemed Emp + Spouse: $2.83</a:t>
          </a:r>
        </a:p>
        <a:p>
          <a:pPr marL="0" indent="0" algn="l"/>
          <a:r>
            <a:rPr lang="en-US" sz="1000" b="0">
              <a:solidFill>
                <a:schemeClr val="accent2"/>
              </a:solidFill>
              <a:latin typeface="+mn-lt"/>
              <a:ea typeface="+mn-ea"/>
              <a:cs typeface="+mn-cs"/>
            </a:rPr>
            <a:t>Eyemed Emp + Child(ren): $3.53</a:t>
          </a:r>
        </a:p>
        <a:p>
          <a:pPr marL="0" indent="0" algn="l"/>
          <a:r>
            <a:rPr lang="en-US" sz="1000" b="0">
              <a:solidFill>
                <a:schemeClr val="accent2"/>
              </a:solidFill>
              <a:latin typeface="+mn-lt"/>
              <a:ea typeface="+mn-ea"/>
              <a:cs typeface="+mn-cs"/>
            </a:rPr>
            <a:t>Eyemed Emp + Family: $7.65</a:t>
          </a:r>
        </a:p>
      </xdr:txBody>
    </xdr:sp>
    <xdr:clientData/>
  </xdr:twoCellAnchor>
  <xdr:oneCellAnchor>
    <xdr:from>
      <xdr:col>0</xdr:col>
      <xdr:colOff>0</xdr:colOff>
      <xdr:row>0</xdr:row>
      <xdr:rowOff>0</xdr:rowOff>
    </xdr:from>
    <xdr:ext cx="8763000" cy="1009650"/>
    <xdr:sp macro="" textlink="">
      <xdr:nvSpPr>
        <xdr:cNvPr id="4" name="Rectangle 3">
          <a:extLst>
            <a:ext uri="{FF2B5EF4-FFF2-40B4-BE49-F238E27FC236}">
              <a16:creationId xmlns:a16="http://schemas.microsoft.com/office/drawing/2014/main" id="{FD887806-F16D-4DAF-B4E9-3060302898CC}"/>
            </a:ext>
          </a:extLst>
        </xdr:cNvPr>
        <xdr:cNvSpPr/>
      </xdr:nvSpPr>
      <xdr:spPr>
        <a:xfrm>
          <a:off x="0" y="0"/>
          <a:ext cx="8763000" cy="1009650"/>
        </a:xfrm>
        <a:prstGeom prst="rect">
          <a:avLst/>
        </a:prstGeom>
        <a:noFill/>
      </xdr:spPr>
      <xdr:txBody>
        <a:bodyPr wrap="square" lIns="91440" tIns="45720" rIns="91440" bIns="45720">
          <a:noAutofit/>
        </a:bodyPr>
        <a:lstStyle/>
        <a:p>
          <a:pPr algn="ctr"/>
          <a:r>
            <a:rPr lang="en-US" sz="54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2026 </a:t>
          </a:r>
          <a:r>
            <a:rPr lang="en-US" sz="40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Benefit Calculator</a:t>
          </a:r>
        </a:p>
      </xdr:txBody>
    </xdr:sp>
    <xdr:clientData/>
  </xdr:oneCellAnchor>
  <xdr:twoCellAnchor editAs="oneCell">
    <xdr:from>
      <xdr:col>12</xdr:col>
      <xdr:colOff>133350</xdr:colOff>
      <xdr:row>4</xdr:row>
      <xdr:rowOff>66675</xdr:rowOff>
    </xdr:from>
    <xdr:to>
      <xdr:col>24</xdr:col>
      <xdr:colOff>161925</xdr:colOff>
      <xdr:row>21</xdr:row>
      <xdr:rowOff>171450</xdr:rowOff>
    </xdr:to>
    <xdr:pic>
      <xdr:nvPicPr>
        <xdr:cNvPr id="5" name="Picture 4">
          <a:extLst>
            <a:ext uri="{FF2B5EF4-FFF2-40B4-BE49-F238E27FC236}">
              <a16:creationId xmlns:a16="http://schemas.microsoft.com/office/drawing/2014/main" id="{18AE529C-09FB-C6EE-1519-4B4BC1FE3FC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7375" y="1533525"/>
          <a:ext cx="7315200" cy="41148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533401</xdr:colOff>
      <xdr:row>2</xdr:row>
      <xdr:rowOff>28574</xdr:rowOff>
    </xdr:from>
    <xdr:to>
      <xdr:col>10</xdr:col>
      <xdr:colOff>419100</xdr:colOff>
      <xdr:row>28</xdr:row>
      <xdr:rowOff>304800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324601" y="2552699"/>
          <a:ext cx="2209799" cy="6229351"/>
        </a:xfrm>
        <a:prstGeom prst="rect">
          <a:avLst/>
        </a:prstGeom>
        <a:noFill/>
        <a:ln>
          <a:noFill/>
        </a:ln>
        <a:effectLst/>
        <a:scene3d>
          <a:camera prst="orthographicFront">
            <a:rot lat="0" lon="0" rev="0"/>
          </a:camera>
          <a:lightRig rig="brightRoom" dir="t">
            <a:rot lat="0" lon="0" rev="600000"/>
          </a:lightRig>
        </a:scene3d>
        <a:sp3d prstMaterial="metal">
          <a:bevelT w="38100" h="57150" prst="angle"/>
        </a:sp3d>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lstStyle/>
        <a:p>
          <a:pPr algn="l"/>
          <a:r>
            <a:rPr lang="en-US" sz="1000" b="1">
              <a:solidFill>
                <a:schemeClr val="tx1">
                  <a:lumMod val="65000"/>
                  <a:lumOff val="35000"/>
                </a:schemeClr>
              </a:solidFill>
            </a:rPr>
            <a:t>    </a:t>
          </a:r>
          <a:r>
            <a:rPr lang="en-US" sz="1000" b="0">
              <a:solidFill>
                <a:schemeClr val="tx1">
                  <a:lumMod val="65000"/>
                  <a:lumOff val="35000"/>
                </a:schemeClr>
              </a:solidFill>
            </a:rPr>
            <a:t>2026 Bi-weekly</a:t>
          </a:r>
        </a:p>
        <a:p>
          <a:pPr algn="l"/>
          <a:r>
            <a:rPr lang="en-US" sz="1000" b="0">
              <a:solidFill>
                <a:schemeClr val="tx1">
                  <a:lumMod val="65000"/>
                  <a:lumOff val="35000"/>
                </a:schemeClr>
              </a:solidFill>
              <a:latin typeface="+mn-lt"/>
              <a:ea typeface="+mn-ea"/>
              <a:cs typeface="+mn-cs"/>
            </a:rPr>
            <a:t>Insurance Premiums</a:t>
          </a:r>
          <a:endParaRPr lang="en-US" sz="1000" b="0">
            <a:solidFill>
              <a:schemeClr val="tx1">
                <a:lumMod val="65000"/>
                <a:lumOff val="35000"/>
              </a:schemeClr>
            </a:solidFill>
          </a:endParaRPr>
        </a:p>
        <a:p>
          <a:pPr algn="l"/>
          <a:endParaRPr lang="en-US" sz="1000" b="1">
            <a:solidFill>
              <a:schemeClr val="bg1">
                <a:lumMod val="50000"/>
              </a:schemeClr>
            </a:solidFill>
          </a:endParaRPr>
        </a:p>
        <a:p>
          <a:pPr algn="l"/>
          <a:endParaRPr lang="en-US" sz="1000" b="1">
            <a:solidFill>
              <a:srgbClr val="0070C0"/>
            </a:solidFill>
          </a:endParaRPr>
        </a:p>
        <a:p>
          <a:pPr algn="l"/>
          <a:r>
            <a:rPr lang="en-US" sz="1000" b="1" u="sng">
              <a:solidFill>
                <a:srgbClr val="0070C0"/>
              </a:solidFill>
            </a:rPr>
            <a:t>BLUE SHIELD</a:t>
          </a:r>
          <a:r>
            <a:rPr lang="en-US" sz="1000" b="1" u="sng" baseline="0">
              <a:solidFill>
                <a:srgbClr val="0070C0"/>
              </a:solidFill>
            </a:rPr>
            <a:t> </a:t>
          </a:r>
          <a:r>
            <a:rPr lang="en-US" sz="1000" b="1" u="sng">
              <a:solidFill>
                <a:srgbClr val="0070C0"/>
              </a:solidFill>
            </a:rPr>
            <a:t>PPO</a:t>
          </a:r>
        </a:p>
        <a:p>
          <a:pPr algn="l"/>
          <a:r>
            <a:rPr lang="en-US" sz="1000" b="0">
              <a:solidFill>
                <a:srgbClr val="0070C0"/>
              </a:solidFill>
            </a:rPr>
            <a:t>Emp Only:    $1,227.11</a:t>
          </a:r>
        </a:p>
        <a:p>
          <a:pPr algn="l"/>
          <a:r>
            <a:rPr lang="en-US" sz="1000" b="0">
              <a:solidFill>
                <a:srgbClr val="0070C0"/>
              </a:solidFill>
            </a:rPr>
            <a:t>Emp + 1:    $2,454.23</a:t>
          </a:r>
        </a:p>
        <a:p>
          <a:pPr algn="l"/>
          <a:r>
            <a:rPr lang="en-US" sz="1000" b="0">
              <a:solidFill>
                <a:srgbClr val="0070C0"/>
              </a:solidFill>
            </a:rPr>
            <a:t>Emp + 2:    $3,459.05</a:t>
          </a:r>
        </a:p>
        <a:p>
          <a:pPr algn="l"/>
          <a:endParaRPr lang="en-US" sz="1000" b="1" u="sng">
            <a:solidFill>
              <a:schemeClr val="bg1">
                <a:lumMod val="50000"/>
              </a:schemeClr>
            </a:solidFill>
          </a:endParaRPr>
        </a:p>
        <a:p>
          <a:pPr algn="l"/>
          <a:endParaRPr lang="en-US" sz="1000" b="1" u="sng">
            <a:solidFill>
              <a:schemeClr val="bg1">
                <a:lumMod val="50000"/>
              </a:schemeClr>
            </a:solidFill>
          </a:endParaRPr>
        </a:p>
        <a:p>
          <a:pPr algn="l"/>
          <a:r>
            <a:rPr lang="en-US" sz="1000" b="1" u="sng">
              <a:solidFill>
                <a:srgbClr val="00B050"/>
              </a:solidFill>
            </a:rPr>
            <a:t>DELTACARE HMO</a:t>
          </a:r>
        </a:p>
        <a:p>
          <a:pPr algn="l"/>
          <a:r>
            <a:rPr lang="en-US" sz="1000" b="0">
              <a:solidFill>
                <a:srgbClr val="00B050"/>
              </a:solidFill>
            </a:rPr>
            <a:t>Emp Only:    $7.77</a:t>
          </a:r>
        </a:p>
        <a:p>
          <a:pPr algn="l"/>
          <a:r>
            <a:rPr lang="en-US" sz="1000" b="0">
              <a:solidFill>
                <a:srgbClr val="00B050"/>
              </a:solidFill>
            </a:rPr>
            <a:t>Emp + 1:    $14.84</a:t>
          </a:r>
        </a:p>
        <a:p>
          <a:pPr algn="l"/>
          <a:r>
            <a:rPr lang="en-US" sz="1000" b="0" baseline="0">
              <a:solidFill>
                <a:srgbClr val="00B050"/>
              </a:solidFill>
            </a:rPr>
            <a:t>E</a:t>
          </a:r>
          <a:r>
            <a:rPr lang="en-US" sz="1000" b="0">
              <a:solidFill>
                <a:srgbClr val="00B050"/>
              </a:solidFill>
            </a:rPr>
            <a:t>mp + 2:    $23.10</a:t>
          </a:r>
        </a:p>
        <a:p>
          <a:pPr algn="l"/>
          <a:endParaRPr lang="en-US" sz="1000" b="1">
            <a:solidFill>
              <a:schemeClr val="bg1">
                <a:lumMod val="50000"/>
              </a:schemeClr>
            </a:solidFill>
          </a:endParaRPr>
        </a:p>
        <a:p>
          <a:pPr algn="l"/>
          <a:r>
            <a:rPr lang="en-US" sz="1000" b="1" u="sng">
              <a:solidFill>
                <a:srgbClr val="00B050"/>
              </a:solidFill>
            </a:rPr>
            <a:t>DELTA DENTAL PPO</a:t>
          </a:r>
        </a:p>
        <a:p>
          <a:pPr algn="l"/>
          <a:r>
            <a:rPr lang="en-US" sz="1000" b="0">
              <a:solidFill>
                <a:srgbClr val="00B050"/>
              </a:solidFill>
            </a:rPr>
            <a:t>Emp Only: $23.02</a:t>
          </a:r>
        </a:p>
        <a:p>
          <a:pPr algn="l"/>
          <a:r>
            <a:rPr lang="en-US" sz="1000" b="0">
              <a:solidFill>
                <a:srgbClr val="00B050"/>
              </a:solidFill>
            </a:rPr>
            <a:t>Emp + 1:    $41.13</a:t>
          </a:r>
        </a:p>
        <a:p>
          <a:pPr algn="l"/>
          <a:r>
            <a:rPr lang="en-US" sz="1000" b="0">
              <a:solidFill>
                <a:srgbClr val="00B050"/>
              </a:solidFill>
            </a:rPr>
            <a:t>Emp + 2:    $68.20</a:t>
          </a:r>
        </a:p>
        <a:p>
          <a:pPr algn="l"/>
          <a:endParaRPr lang="en-US" sz="1000" b="1">
            <a:solidFill>
              <a:schemeClr val="bg1">
                <a:lumMod val="50000"/>
              </a:schemeClr>
            </a:solidFill>
          </a:endParaRPr>
        </a:p>
        <a:p>
          <a:pPr marL="0" indent="0" algn="l"/>
          <a:r>
            <a:rPr lang="en-US" sz="1000" b="1" u="sng">
              <a:solidFill>
                <a:schemeClr val="accent2"/>
              </a:solidFill>
              <a:latin typeface="+mn-lt"/>
              <a:ea typeface="+mn-ea"/>
              <a:cs typeface="+mn-cs"/>
            </a:rPr>
            <a:t>EYEMED VISION SUBSIDIZED </a:t>
          </a:r>
          <a:r>
            <a:rPr lang="en-US" sz="1000" b="1" u="sng" baseline="0">
              <a:solidFill>
                <a:schemeClr val="accent2"/>
              </a:solidFill>
              <a:latin typeface="+mn-lt"/>
              <a:ea typeface="+mn-ea"/>
              <a:cs typeface="+mn-cs"/>
            </a:rPr>
            <a:t>COST</a:t>
          </a:r>
          <a:endParaRPr lang="en-US" sz="1000" b="1" u="sng">
            <a:solidFill>
              <a:schemeClr val="accent2"/>
            </a:solidFill>
            <a:latin typeface="+mn-lt"/>
            <a:ea typeface="+mn-ea"/>
            <a:cs typeface="+mn-cs"/>
          </a:endParaRPr>
        </a:p>
        <a:p>
          <a:pPr marL="0" indent="0" algn="l"/>
          <a:r>
            <a:rPr lang="en-US" sz="1000" b="0">
              <a:solidFill>
                <a:schemeClr val="accent2"/>
              </a:solidFill>
              <a:latin typeface="+mn-lt"/>
              <a:ea typeface="+mn-ea"/>
              <a:cs typeface="+mn-cs"/>
            </a:rPr>
            <a:t>Eyemed Emp Only: $0</a:t>
          </a:r>
        </a:p>
        <a:p>
          <a:pPr marL="0" indent="0" algn="l"/>
          <a:r>
            <a:rPr lang="en-US" sz="1000" b="0">
              <a:solidFill>
                <a:schemeClr val="accent2"/>
              </a:solidFill>
              <a:latin typeface="+mn-lt"/>
              <a:ea typeface="+mn-ea"/>
              <a:cs typeface="+mn-cs"/>
            </a:rPr>
            <a:t>Eyemed Emp + Spouse: $2.83</a:t>
          </a:r>
        </a:p>
        <a:p>
          <a:pPr marL="0" indent="0" algn="l"/>
          <a:r>
            <a:rPr lang="en-US" sz="1000" b="0">
              <a:solidFill>
                <a:schemeClr val="accent2"/>
              </a:solidFill>
              <a:latin typeface="+mn-lt"/>
              <a:ea typeface="+mn-ea"/>
              <a:cs typeface="+mn-cs"/>
            </a:rPr>
            <a:t>Eyemed Emp + Child(ren): $3.53</a:t>
          </a:r>
        </a:p>
        <a:p>
          <a:pPr marL="0" indent="0" algn="l"/>
          <a:r>
            <a:rPr lang="en-US" sz="1000" b="0">
              <a:solidFill>
                <a:schemeClr val="accent2"/>
              </a:solidFill>
              <a:latin typeface="+mn-lt"/>
              <a:ea typeface="+mn-ea"/>
              <a:cs typeface="+mn-cs"/>
            </a:rPr>
            <a:t>Eyemed Emp + Family: $7.65</a:t>
          </a:r>
        </a:p>
      </xdr:txBody>
    </xdr:sp>
    <xdr:clientData/>
  </xdr:twoCellAnchor>
  <xdr:oneCellAnchor>
    <xdr:from>
      <xdr:col>0</xdr:col>
      <xdr:colOff>0</xdr:colOff>
      <xdr:row>0</xdr:row>
      <xdr:rowOff>0</xdr:rowOff>
    </xdr:from>
    <xdr:ext cx="8763000" cy="1009650"/>
    <xdr:sp macro="" textlink="">
      <xdr:nvSpPr>
        <xdr:cNvPr id="5" name="Rectangle 4">
          <a:extLst>
            <a:ext uri="{FF2B5EF4-FFF2-40B4-BE49-F238E27FC236}">
              <a16:creationId xmlns:a16="http://schemas.microsoft.com/office/drawing/2014/main" id="{A94889AD-0F3B-41FA-8FC3-B8FBF3F08538}"/>
            </a:ext>
          </a:extLst>
        </xdr:cNvPr>
        <xdr:cNvSpPr/>
      </xdr:nvSpPr>
      <xdr:spPr>
        <a:xfrm>
          <a:off x="0" y="0"/>
          <a:ext cx="8763000" cy="1009650"/>
        </a:xfrm>
        <a:prstGeom prst="rect">
          <a:avLst/>
        </a:prstGeom>
        <a:noFill/>
      </xdr:spPr>
      <xdr:txBody>
        <a:bodyPr wrap="square" lIns="91440" tIns="45720" rIns="91440" bIns="45720">
          <a:noAutofit/>
        </a:bodyPr>
        <a:lstStyle/>
        <a:p>
          <a:pPr algn="ctr"/>
          <a:r>
            <a:rPr lang="en-US" sz="54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2026 </a:t>
          </a:r>
          <a:r>
            <a:rPr lang="en-US" sz="4000" b="0" cap="none" spc="0">
              <a:ln w="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38100" dist="19050" dir="2700000" algn="tl" rotWithShape="0">
                  <a:schemeClr val="dk1">
                    <a:alpha val="40000"/>
                  </a:schemeClr>
                </a:outerShdw>
              </a:effectLst>
              <a:latin typeface="72 Black" panose="020B0A04030603020204" pitchFamily="34" charset="0"/>
              <a:cs typeface="72 Black" panose="020B0A04030603020204" pitchFamily="34" charset="0"/>
            </a:rPr>
            <a:t>Benefit Calculator</a:t>
          </a:r>
        </a:p>
      </xdr:txBody>
    </xdr:sp>
    <xdr:clientData/>
  </xdr:oneCellAnchor>
  <xdr:twoCellAnchor editAs="oneCell">
    <xdr:from>
      <xdr:col>12</xdr:col>
      <xdr:colOff>142875</xdr:colOff>
      <xdr:row>4</xdr:row>
      <xdr:rowOff>47625</xdr:rowOff>
    </xdr:from>
    <xdr:to>
      <xdr:col>24</xdr:col>
      <xdr:colOff>171450</xdr:colOff>
      <xdr:row>21</xdr:row>
      <xdr:rowOff>152400</xdr:rowOff>
    </xdr:to>
    <xdr:pic>
      <xdr:nvPicPr>
        <xdr:cNvPr id="4" name="Picture 3">
          <a:extLst>
            <a:ext uri="{FF2B5EF4-FFF2-40B4-BE49-F238E27FC236}">
              <a16:creationId xmlns:a16="http://schemas.microsoft.com/office/drawing/2014/main" id="{C4FF7BBD-F474-BA2B-4827-6AF5433970C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1514475"/>
          <a:ext cx="7315200" cy="41148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24"/>
  <sheetViews>
    <sheetView tabSelected="1" zoomScale="90" zoomScaleNormal="90" workbookViewId="0"/>
  </sheetViews>
  <sheetFormatPr defaultColWidth="9.1796875" defaultRowHeight="14.5" x14ac:dyDescent="0.35"/>
  <cols>
    <col min="1" max="2" width="9.1796875" style="1"/>
    <col min="3" max="3" width="13.54296875" style="1" customWidth="1"/>
    <col min="4" max="4" width="9.1796875" style="1"/>
    <col min="5" max="5" width="49.26953125" style="1" customWidth="1"/>
    <col min="6" max="7" width="12" style="1" customWidth="1"/>
    <col min="8" max="16384" width="9.1796875" style="1"/>
  </cols>
  <sheetData>
    <row r="2" spans="1:8" ht="35" x14ac:dyDescent="0.9">
      <c r="B2" s="87"/>
      <c r="C2" s="87"/>
      <c r="D2" s="87"/>
      <c r="E2" s="87"/>
      <c r="F2" s="87"/>
      <c r="G2" s="87"/>
      <c r="H2" s="87"/>
    </row>
    <row r="3" spans="1:8" ht="15" customHeight="1" x14ac:dyDescent="0.35">
      <c r="A3" s="1" t="s">
        <v>0</v>
      </c>
    </row>
    <row r="4" spans="1:8" ht="15" customHeight="1" x14ac:dyDescent="0.35"/>
    <row r="5" spans="1:8" ht="139.5" customHeight="1" x14ac:dyDescent="0.35"/>
    <row r="6" spans="1:8" ht="15" customHeight="1" x14ac:dyDescent="0.35"/>
    <row r="7" spans="1:8" ht="15" customHeight="1" x14ac:dyDescent="0.35"/>
    <row r="8" spans="1:8" ht="15" customHeight="1" x14ac:dyDescent="0.35"/>
    <row r="9" spans="1:8" ht="15" customHeight="1" x14ac:dyDescent="0.35"/>
    <row r="10" spans="1:8" ht="15" customHeight="1" x14ac:dyDescent="0.35"/>
    <row r="11" spans="1:8" ht="15" customHeight="1" x14ac:dyDescent="0.35"/>
    <row r="12" spans="1:8" ht="15" customHeight="1" x14ac:dyDescent="0.35"/>
    <row r="13" spans="1:8" ht="15" customHeight="1" x14ac:dyDescent="0.35"/>
    <row r="14" spans="1:8" ht="15" customHeight="1" x14ac:dyDescent="0.35"/>
    <row r="16" spans="1:8" ht="16.5" x14ac:dyDescent="0.45">
      <c r="C16" s="2" t="s">
        <v>1</v>
      </c>
    </row>
    <row r="17" spans="5:5" ht="15" thickBot="1" x14ac:dyDescent="0.4"/>
    <row r="18" spans="5:5" ht="55.5" customHeight="1" thickBot="1" x14ac:dyDescent="0.4">
      <c r="E18" s="45" t="s">
        <v>2</v>
      </c>
    </row>
    <row r="19" spans="5:5" ht="15" thickBot="1" x14ac:dyDescent="0.4"/>
    <row r="20" spans="5:5" ht="55.5" customHeight="1" thickBot="1" x14ac:dyDescent="0.4">
      <c r="E20" s="45" t="s">
        <v>3</v>
      </c>
    </row>
    <row r="21" spans="5:5" ht="15" thickBot="1" x14ac:dyDescent="0.4"/>
    <row r="22" spans="5:5" ht="55.5" customHeight="1" thickBot="1" x14ac:dyDescent="0.4">
      <c r="E22" s="45" t="s">
        <v>4</v>
      </c>
    </row>
    <row r="23" spans="5:5" ht="15" thickBot="1" x14ac:dyDescent="0.4"/>
    <row r="24" spans="5:5" ht="35.5" thickBot="1" x14ac:dyDescent="0.4">
      <c r="E24" s="45" t="s">
        <v>5</v>
      </c>
    </row>
  </sheetData>
  <sheetProtection algorithmName="SHA-512" hashValue="gv3EgAx2pp5zMf5VY1fopDcT8op7sRH6hx4BwfyEe91nPtEA1YqbOFeV3WQDl6BQsTFxrDKlPA0W8FcIpLREBw==" saltValue="ftXBonwdnEoD8zgyAxvifw==" spinCount="100000" sheet="1" objects="1" scenarios="1"/>
  <mergeCells count="1">
    <mergeCell ref="B2:H2"/>
  </mergeCells>
  <hyperlinks>
    <hyperlink ref="E24" location="'Needles Only'!A1" display="Needles Employees Only" xr:uid="{D7AB0F70-B1CA-491D-957A-9E0521AF6BE1}"/>
    <hyperlink ref="E22" location="'Commissioners Only'!A1" display="Commissioners Only " xr:uid="{DC822FD6-2BE4-4FA5-874D-67F36F5ACA53}"/>
    <hyperlink ref="E20" location="'Exempt &amp; Teamsters Only'!A1" display="Exempt &amp; Teamsters" xr:uid="{00000000-0004-0000-0000-000001000000}"/>
    <hyperlink ref="E18" location="'SEIU &amp; CFI Only'!A1" display="SEIU &amp; CFI (Interpreters)" xr:uid="{00000000-0004-0000-00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152"/>
  <sheetViews>
    <sheetView topLeftCell="C1" workbookViewId="0"/>
  </sheetViews>
  <sheetFormatPr defaultColWidth="9.1796875" defaultRowHeight="14.5" x14ac:dyDescent="0.35"/>
  <cols>
    <col min="1" max="1" width="27.26953125" style="1" hidden="1" customWidth="1"/>
    <col min="2" max="2" width="7.54296875" style="12" hidden="1" customWidth="1"/>
    <col min="3" max="3" width="3.7265625" style="7" customWidth="1"/>
    <col min="4" max="4" width="32.7265625" style="1" customWidth="1"/>
    <col min="5" max="5" width="42.7265625" style="1" customWidth="1"/>
    <col min="6" max="13" width="8.7265625" style="1" customWidth="1"/>
    <col min="14" max="16384" width="9.1796875" style="1"/>
  </cols>
  <sheetData>
    <row r="1" spans="1:17" ht="40" customHeight="1" x14ac:dyDescent="0.35">
      <c r="D1" s="17" t="s">
        <v>6</v>
      </c>
      <c r="E1" s="88"/>
      <c r="F1" s="89"/>
      <c r="G1" s="89"/>
      <c r="H1" s="89"/>
      <c r="I1" s="89"/>
      <c r="J1" s="17"/>
      <c r="K1" s="17"/>
      <c r="L1" s="17"/>
      <c r="M1" s="17"/>
    </row>
    <row r="2" spans="1:17" ht="40" customHeight="1" x14ac:dyDescent="0.35">
      <c r="D2" s="17"/>
      <c r="E2" s="29"/>
      <c r="F2" s="29"/>
      <c r="G2" s="29"/>
      <c r="H2" s="29"/>
      <c r="I2" s="29"/>
      <c r="J2" s="17"/>
      <c r="K2" s="17"/>
      <c r="L2" s="17"/>
      <c r="M2" s="17"/>
    </row>
    <row r="3" spans="1:17" ht="18.5" x14ac:dyDescent="0.45">
      <c r="A3" s="18" t="s">
        <v>7</v>
      </c>
      <c r="B3" s="23">
        <v>0</v>
      </c>
      <c r="C3" s="46"/>
      <c r="D3" s="47" t="s">
        <v>8</v>
      </c>
      <c r="E3" s="27"/>
      <c r="F3" s="48"/>
      <c r="G3" s="48"/>
      <c r="H3" s="48"/>
      <c r="I3" s="48"/>
      <c r="J3" s="48"/>
      <c r="K3" s="49"/>
      <c r="L3" s="13"/>
      <c r="M3" s="14"/>
      <c r="N3" s="14"/>
      <c r="O3" s="14"/>
      <c r="P3" s="14"/>
      <c r="Q3" s="14"/>
    </row>
    <row r="4" spans="1:17" ht="18.5" x14ac:dyDescent="0.45">
      <c r="A4" s="19" t="s">
        <v>9</v>
      </c>
      <c r="B4" s="23">
        <v>0</v>
      </c>
      <c r="C4" s="46"/>
      <c r="D4" s="50"/>
      <c r="E4" s="3"/>
      <c r="F4" s="48"/>
      <c r="G4" s="48"/>
      <c r="H4" s="48"/>
      <c r="I4" s="48"/>
      <c r="J4" s="48"/>
      <c r="K4" s="49"/>
      <c r="L4" s="15"/>
      <c r="M4" s="14"/>
      <c r="N4" s="14"/>
      <c r="O4" s="14"/>
      <c r="P4" s="14"/>
      <c r="Q4" s="14"/>
    </row>
    <row r="5" spans="1:17" ht="18.5" x14ac:dyDescent="0.45">
      <c r="A5" s="20" t="s">
        <v>10</v>
      </c>
      <c r="B5" s="23">
        <v>495.99</v>
      </c>
      <c r="C5" s="51"/>
      <c r="D5" s="48"/>
      <c r="E5" s="48"/>
      <c r="F5" s="48"/>
      <c r="G5" s="48"/>
      <c r="H5" s="48"/>
      <c r="I5" s="48"/>
      <c r="J5" s="48"/>
      <c r="K5" s="49"/>
      <c r="L5" s="16"/>
      <c r="M5" s="14"/>
      <c r="N5" s="16"/>
      <c r="O5" s="14"/>
      <c r="P5" s="14"/>
      <c r="Q5" s="14"/>
    </row>
    <row r="6" spans="1:17" ht="18.5" x14ac:dyDescent="0.45">
      <c r="A6" s="20" t="s">
        <v>11</v>
      </c>
      <c r="B6" s="23">
        <v>992</v>
      </c>
      <c r="C6" s="52" t="s">
        <v>12</v>
      </c>
      <c r="D6" s="4" t="s">
        <v>7</v>
      </c>
      <c r="E6" s="53">
        <f>IF(D6=A3,B3,IF(D6=A4,B4,IF(D6=A5,B5,IF(D6=A6,B6,IF(D6=A7,B7,IF(D6=A8,B8,IF(D6=A9,B9, IF(D6=A10,B10, IF(D6=A11,B11, IF(D6=A12,B12, IF(D6=A13,B13, IF(D6=A14,B14, IF(D6=A15,B15,IF(D6=A16,B16))))))))))))))</f>
        <v>0</v>
      </c>
      <c r="F6" s="48"/>
      <c r="G6" s="48"/>
      <c r="H6" s="48"/>
      <c r="I6" s="48"/>
      <c r="J6" s="48"/>
      <c r="K6" s="49"/>
      <c r="L6" s="15"/>
      <c r="M6" s="14"/>
      <c r="N6" s="14"/>
      <c r="O6" s="14"/>
      <c r="P6" s="14"/>
      <c r="Q6" s="14"/>
    </row>
    <row r="7" spans="1:17" ht="18.5" x14ac:dyDescent="0.45">
      <c r="A7" s="20" t="s">
        <v>13</v>
      </c>
      <c r="B7" s="23">
        <v>1398.15</v>
      </c>
      <c r="C7" s="51"/>
      <c r="D7" s="54" t="s">
        <v>14</v>
      </c>
      <c r="E7" s="55">
        <f>IF(E4="YES",A50,A44)</f>
        <v>0</v>
      </c>
      <c r="F7" s="48"/>
      <c r="G7" s="48"/>
      <c r="H7" s="48"/>
      <c r="I7" s="48"/>
      <c r="J7" s="48"/>
      <c r="K7" s="49"/>
      <c r="L7" s="14"/>
      <c r="M7" s="14"/>
      <c r="N7" s="14"/>
      <c r="O7" s="14"/>
      <c r="P7" s="14"/>
      <c r="Q7" s="14"/>
    </row>
    <row r="8" spans="1:17" ht="21" x14ac:dyDescent="0.5">
      <c r="A8" s="21" t="s">
        <v>15</v>
      </c>
      <c r="B8" s="23">
        <v>394.29</v>
      </c>
      <c r="C8" s="51"/>
      <c r="D8" s="56" t="s">
        <v>16</v>
      </c>
      <c r="E8" s="57">
        <f>SUM(E6:E7)</f>
        <v>0</v>
      </c>
      <c r="F8" s="48"/>
      <c r="G8" s="48"/>
      <c r="H8" s="48"/>
      <c r="I8" s="48"/>
      <c r="J8" s="48"/>
      <c r="K8" s="49"/>
    </row>
    <row r="9" spans="1:17" ht="18.5" x14ac:dyDescent="0.45">
      <c r="A9" s="21" t="s">
        <v>17</v>
      </c>
      <c r="B9" s="23">
        <v>788.59</v>
      </c>
      <c r="C9" s="51"/>
      <c r="D9" s="58"/>
      <c r="E9" s="59"/>
      <c r="F9" s="48"/>
      <c r="G9" s="48"/>
      <c r="H9" s="48"/>
      <c r="I9" s="48"/>
      <c r="J9" s="48"/>
      <c r="K9" s="49"/>
    </row>
    <row r="10" spans="1:17" ht="15.75" customHeight="1" x14ac:dyDescent="0.45">
      <c r="A10" s="21" t="s">
        <v>18</v>
      </c>
      <c r="B10" s="23">
        <v>1115.8499999999999</v>
      </c>
      <c r="C10" s="51"/>
      <c r="D10" s="58"/>
      <c r="E10" s="60"/>
      <c r="F10" s="48"/>
      <c r="G10" s="48"/>
      <c r="H10" s="48"/>
      <c r="I10" s="48"/>
      <c r="J10" s="48"/>
      <c r="K10" s="49"/>
    </row>
    <row r="11" spans="1:17" ht="15.75" customHeight="1" x14ac:dyDescent="0.45">
      <c r="A11" s="20" t="s">
        <v>19</v>
      </c>
      <c r="B11" s="23">
        <v>1227.1099999999999</v>
      </c>
      <c r="C11" s="51"/>
      <c r="D11" s="58"/>
      <c r="E11" s="60"/>
      <c r="F11" s="48"/>
      <c r="G11" s="48"/>
      <c r="H11" s="48"/>
      <c r="I11" s="48"/>
      <c r="J11" s="48"/>
      <c r="K11" s="49"/>
    </row>
    <row r="12" spans="1:17" ht="17.5" x14ac:dyDescent="0.35">
      <c r="A12" s="20" t="s">
        <v>20</v>
      </c>
      <c r="B12" s="23">
        <v>2454.23</v>
      </c>
      <c r="C12" s="51"/>
      <c r="D12" s="61"/>
      <c r="E12" s="62"/>
      <c r="F12" s="48"/>
      <c r="G12" s="48"/>
      <c r="H12" s="48"/>
      <c r="I12" s="48"/>
      <c r="J12" s="48"/>
      <c r="K12" s="49"/>
    </row>
    <row r="13" spans="1:17" ht="18.5" x14ac:dyDescent="0.45">
      <c r="A13" s="20" t="s">
        <v>21</v>
      </c>
      <c r="B13" s="23">
        <v>3459.05</v>
      </c>
      <c r="C13" s="52" t="s">
        <v>22</v>
      </c>
      <c r="D13" s="5" t="s">
        <v>23</v>
      </c>
      <c r="E13" s="53">
        <f>IF(D13=A19,B19, IF(D13=A20,B20, IF(D13=A21,B21, IF(D13=A22,B22, IF(D13=A23,B23, IF(D13=A24,B24, ))))))</f>
        <v>0</v>
      </c>
      <c r="F13" s="48"/>
      <c r="G13" s="48"/>
      <c r="H13" s="48"/>
      <c r="I13" s="48"/>
      <c r="J13" s="48"/>
      <c r="K13" s="49"/>
    </row>
    <row r="14" spans="1:17" ht="17.5" x14ac:dyDescent="0.35">
      <c r="A14" s="20" t="s">
        <v>24</v>
      </c>
      <c r="B14" s="23">
        <v>410.03</v>
      </c>
      <c r="C14" s="51"/>
      <c r="D14" s="54" t="s">
        <v>25</v>
      </c>
      <c r="E14" s="55">
        <f>IF(E13&lt;1,0,A49)</f>
        <v>0</v>
      </c>
      <c r="F14" s="48"/>
      <c r="G14" s="48"/>
      <c r="H14" s="48"/>
      <c r="I14" s="48"/>
      <c r="J14" s="48"/>
      <c r="K14" s="49"/>
    </row>
    <row r="15" spans="1:17" ht="21" x14ac:dyDescent="0.5">
      <c r="A15" s="20" t="s">
        <v>26</v>
      </c>
      <c r="B15" s="23">
        <v>820.07</v>
      </c>
      <c r="C15" s="51"/>
      <c r="D15" s="56" t="s">
        <v>16</v>
      </c>
      <c r="E15" s="57">
        <f>IF(SUM(E13:E14)&lt;0,0,SUM(E13:E14))</f>
        <v>0</v>
      </c>
      <c r="F15" s="48"/>
      <c r="G15" s="48"/>
      <c r="H15" s="48"/>
      <c r="I15" s="48"/>
      <c r="J15" s="48"/>
      <c r="K15" s="49"/>
    </row>
    <row r="16" spans="1:17" ht="18.5" x14ac:dyDescent="0.45">
      <c r="A16" s="20" t="s">
        <v>27</v>
      </c>
      <c r="B16" s="23">
        <v>1155.81</v>
      </c>
      <c r="C16" s="51"/>
      <c r="D16" s="63"/>
      <c r="E16" s="53"/>
      <c r="F16" s="48"/>
      <c r="G16" s="48"/>
      <c r="H16" s="48"/>
      <c r="I16" s="48"/>
      <c r="J16" s="48"/>
      <c r="K16" s="49"/>
    </row>
    <row r="17" spans="1:17" ht="17.5" x14ac:dyDescent="0.35">
      <c r="A17" s="18" t="s">
        <v>23</v>
      </c>
      <c r="B17" s="23">
        <v>0</v>
      </c>
      <c r="C17" s="51"/>
      <c r="D17" s="63"/>
      <c r="E17" s="62" t="s">
        <v>28</v>
      </c>
      <c r="F17" s="48"/>
      <c r="G17" s="48"/>
      <c r="H17" s="48"/>
      <c r="I17" s="48"/>
      <c r="J17" s="48"/>
      <c r="K17" s="49"/>
    </row>
    <row r="18" spans="1:17" ht="21" x14ac:dyDescent="0.5">
      <c r="A18" s="21" t="s">
        <v>29</v>
      </c>
      <c r="B18" s="23">
        <v>0</v>
      </c>
      <c r="C18" s="52" t="s">
        <v>30</v>
      </c>
      <c r="D18" s="26" t="s">
        <v>31</v>
      </c>
      <c r="E18" s="57">
        <f>IF(D18=A25,B25,IF(D18=A26,B26,IF(D18=A27,B27,IF(D18=A28,B28,IF(D18=A29,B29,IF(D18=A30,B30,))))))</f>
        <v>0</v>
      </c>
      <c r="F18" s="48"/>
      <c r="G18" s="48"/>
      <c r="H18" s="48"/>
      <c r="I18" s="48"/>
      <c r="J18" s="48"/>
      <c r="K18" s="49"/>
    </row>
    <row r="19" spans="1:17" ht="17.5" x14ac:dyDescent="0.35">
      <c r="A19" s="20" t="s">
        <v>32</v>
      </c>
      <c r="B19" s="23">
        <v>7.77</v>
      </c>
      <c r="C19" s="51"/>
      <c r="D19" s="64"/>
      <c r="E19" s="65"/>
      <c r="F19" s="48"/>
      <c r="G19" s="48"/>
      <c r="H19" s="48"/>
      <c r="I19" s="48"/>
      <c r="J19" s="48"/>
      <c r="K19" s="49"/>
    </row>
    <row r="20" spans="1:17" ht="18.5" x14ac:dyDescent="0.45">
      <c r="A20" s="20" t="s">
        <v>33</v>
      </c>
      <c r="B20" s="23">
        <v>14.84</v>
      </c>
      <c r="C20" s="51"/>
      <c r="D20" s="54" t="s">
        <v>34</v>
      </c>
      <c r="E20" s="66">
        <f>SUM(E8,E15, E18)</f>
        <v>0</v>
      </c>
      <c r="F20" s="48"/>
      <c r="G20" s="48"/>
      <c r="H20" s="48"/>
      <c r="I20" s="48"/>
      <c r="J20" s="48"/>
      <c r="K20" s="49"/>
    </row>
    <row r="21" spans="1:17" ht="19" thickBot="1" x14ac:dyDescent="0.5">
      <c r="A21" s="20" t="s">
        <v>35</v>
      </c>
      <c r="B21" s="23">
        <v>23.1</v>
      </c>
      <c r="C21" s="51"/>
      <c r="D21" s="54" t="s">
        <v>36</v>
      </c>
      <c r="E21" s="67">
        <f>A46</f>
        <v>-225</v>
      </c>
      <c r="F21" s="48"/>
      <c r="G21" s="48"/>
      <c r="H21" s="48"/>
      <c r="I21" s="48"/>
      <c r="J21" s="48"/>
      <c r="K21" s="49"/>
      <c r="L21" s="13"/>
      <c r="M21" s="14"/>
      <c r="N21" s="14"/>
      <c r="O21" s="14"/>
      <c r="P21" s="14"/>
      <c r="Q21" s="14"/>
    </row>
    <row r="22" spans="1:17" ht="19" thickTop="1" x14ac:dyDescent="0.45">
      <c r="A22" s="20" t="s">
        <v>37</v>
      </c>
      <c r="B22" s="23">
        <v>23.02</v>
      </c>
      <c r="C22" s="68"/>
      <c r="D22" s="69"/>
      <c r="E22" s="70"/>
      <c r="F22" s="48"/>
      <c r="G22" s="48"/>
      <c r="H22" s="48"/>
      <c r="I22" s="48"/>
      <c r="J22" s="48"/>
      <c r="K22" s="49"/>
      <c r="L22" s="15"/>
      <c r="M22" s="14"/>
      <c r="N22" s="14"/>
      <c r="O22" s="14"/>
      <c r="P22" s="14"/>
      <c r="Q22" s="14"/>
    </row>
    <row r="23" spans="1:17" ht="25" x14ac:dyDescent="0.5">
      <c r="A23" s="20" t="s">
        <v>38</v>
      </c>
      <c r="B23" s="23">
        <v>41.13</v>
      </c>
      <c r="C23" s="51"/>
      <c r="D23" s="71" t="s">
        <v>39</v>
      </c>
      <c r="E23" s="72">
        <f>IF(SUM(E20:E21)&gt;0,SUM(E20:E21),0)</f>
        <v>0</v>
      </c>
      <c r="F23" s="48"/>
      <c r="G23" s="48"/>
      <c r="H23" s="48"/>
      <c r="I23" s="48"/>
      <c r="J23" s="48"/>
      <c r="K23" s="49"/>
      <c r="L23" s="16"/>
      <c r="M23" s="14"/>
      <c r="N23" s="16"/>
      <c r="O23" s="14"/>
      <c r="P23" s="14"/>
      <c r="Q23" s="14"/>
    </row>
    <row r="24" spans="1:17" ht="27" customHeight="1" x14ac:dyDescent="0.5">
      <c r="A24" s="20" t="s">
        <v>40</v>
      </c>
      <c r="B24" s="23">
        <v>68.2</v>
      </c>
      <c r="C24" s="73"/>
      <c r="D24" s="74" t="s">
        <v>41</v>
      </c>
      <c r="E24" s="75">
        <f>IF(SUM(E20:E21)&gt;0,0,SUM(E20:E21))</f>
        <v>-225</v>
      </c>
      <c r="F24" s="48"/>
      <c r="G24" s="48"/>
      <c r="H24" s="48"/>
      <c r="I24" s="48"/>
      <c r="J24" s="48"/>
      <c r="K24" s="49"/>
      <c r="L24" s="15"/>
      <c r="M24" s="14"/>
      <c r="N24" s="14"/>
      <c r="O24" s="14"/>
      <c r="P24" s="14"/>
      <c r="Q24" s="14"/>
    </row>
    <row r="25" spans="1:17" ht="31.5" customHeight="1" x14ac:dyDescent="0.45">
      <c r="A25" s="20" t="s">
        <v>31</v>
      </c>
      <c r="B25" s="23">
        <v>0</v>
      </c>
      <c r="C25" s="73"/>
      <c r="D25" s="76" t="s">
        <v>42</v>
      </c>
      <c r="E25" s="77">
        <f>(E23*26)/12</f>
        <v>0</v>
      </c>
      <c r="F25" s="48"/>
      <c r="G25" s="48"/>
      <c r="H25" s="48"/>
      <c r="I25" s="48"/>
      <c r="J25" s="48"/>
      <c r="K25" s="49"/>
      <c r="L25" s="14"/>
      <c r="M25" s="14"/>
      <c r="N25" s="14"/>
      <c r="O25" s="14"/>
      <c r="P25" s="14"/>
      <c r="Q25" s="14"/>
    </row>
    <row r="26" spans="1:17" ht="12.75" customHeight="1" x14ac:dyDescent="0.35">
      <c r="A26" s="18" t="s">
        <v>43</v>
      </c>
      <c r="B26" s="23">
        <v>0</v>
      </c>
      <c r="C26" s="68"/>
      <c r="D26" s="90" t="s">
        <v>44</v>
      </c>
      <c r="E26" s="90"/>
      <c r="F26" s="48"/>
      <c r="G26" s="48"/>
      <c r="H26" s="48"/>
      <c r="I26" s="48"/>
      <c r="J26" s="48"/>
      <c r="K26" s="49"/>
    </row>
    <row r="27" spans="1:17" ht="51" customHeight="1" x14ac:dyDescent="0.35">
      <c r="A27" s="18" t="s">
        <v>45</v>
      </c>
      <c r="B27" s="23">
        <v>2.83</v>
      </c>
      <c r="C27" s="73"/>
      <c r="D27" s="91" t="s">
        <v>46</v>
      </c>
      <c r="E27" s="91"/>
      <c r="F27" s="48"/>
      <c r="G27" s="48"/>
      <c r="H27" s="48"/>
      <c r="I27" s="48"/>
      <c r="J27" s="48"/>
      <c r="K27" s="49"/>
    </row>
    <row r="28" spans="1:17" ht="15.5" x14ac:dyDescent="0.35">
      <c r="A28" s="18" t="s">
        <v>47</v>
      </c>
      <c r="B28" s="23">
        <v>3.53</v>
      </c>
      <c r="C28" s="78"/>
      <c r="D28" s="92"/>
      <c r="E28" s="92"/>
      <c r="F28" s="79"/>
      <c r="G28" s="79"/>
      <c r="H28" s="80"/>
      <c r="I28" s="79"/>
      <c r="J28" s="79"/>
      <c r="K28" s="81"/>
    </row>
    <row r="29" spans="1:17" hidden="1" x14ac:dyDescent="0.35">
      <c r="A29" s="18" t="s">
        <v>48</v>
      </c>
      <c r="B29" s="23">
        <v>7.65</v>
      </c>
      <c r="D29" s="8" t="s">
        <v>49</v>
      </c>
      <c r="E29" s="8" t="s">
        <v>50</v>
      </c>
    </row>
    <row r="30" spans="1:17" hidden="1" x14ac:dyDescent="0.35">
      <c r="A30" s="19" t="s">
        <v>51</v>
      </c>
      <c r="B30" s="23">
        <v>0</v>
      </c>
      <c r="D30" s="8" t="s">
        <v>52</v>
      </c>
    </row>
    <row r="31" spans="1:17" hidden="1" x14ac:dyDescent="0.35">
      <c r="A31" s="18"/>
      <c r="B31" s="23"/>
      <c r="D31" s="8" t="s">
        <v>53</v>
      </c>
    </row>
    <row r="32" spans="1:17" hidden="1" x14ac:dyDescent="0.35">
      <c r="A32" s="18">
        <f>IF(D6=A3,0,
IF(D6=A4,0,
IF(D6=A5,-161.11,
IF(D6=A6,-322.22,
IF(D6=A7,-455.95,
IF(D6=A8,-161.11,
IF(D6=A9,-322.22,
IF(D6=A10,-455.95,
IF(D6=A11,-161.11,
IF(D6=A12,-322.22,
IF(D6=A13,-626.1,
IF(D6=A14,-161.11,
IF(D6=A15,-322.22,
IF(D6=A16,-455.95,
))))))))))))))</f>
        <v>0</v>
      </c>
      <c r="B32" s="23"/>
      <c r="D32" s="8" t="s">
        <v>54</v>
      </c>
    </row>
    <row r="33" spans="1:4" hidden="1" x14ac:dyDescent="0.35">
      <c r="A33" s="18">
        <f>IF(D6=A3,0,
IF(D6=A4,0,
IF(D6=A5,-292.63,
IF(D6=A6,-590.24,
IF(D6=A7,-852.87,
IF(D6=A8,-232.63,
IF(D6=A9,-469.21,
IF(D6=A10,-680.67,
IF(D6=A11,-232.63,
 IF(D6=A12,-469.21,
IF(D6=A13,-680.67,
IF(D6=A14,-292.63,
IF(D6=A15,-590.24,
IF(D6=A16,-852.87,
))))))))))))))</f>
        <v>0</v>
      </c>
      <c r="B33" s="23"/>
      <c r="D33" s="9" t="s">
        <v>55</v>
      </c>
    </row>
    <row r="34" spans="1:4" hidden="1" x14ac:dyDescent="0.35">
      <c r="A34" s="19">
        <v>-23.02</v>
      </c>
      <c r="B34" s="23"/>
      <c r="D34" s="8" t="s">
        <v>56</v>
      </c>
    </row>
    <row r="35" spans="1:4" hidden="1" x14ac:dyDescent="0.35">
      <c r="A35" s="19">
        <v>-225</v>
      </c>
      <c r="B35" s="23"/>
      <c r="D35" s="8" t="s">
        <v>57</v>
      </c>
    </row>
    <row r="36" spans="1:4" hidden="1" x14ac:dyDescent="0.35">
      <c r="A36" s="19">
        <v>1</v>
      </c>
      <c r="B36" s="23"/>
      <c r="D36" s="8" t="s">
        <v>58</v>
      </c>
    </row>
    <row r="37" spans="1:4" hidden="1" x14ac:dyDescent="0.35">
      <c r="A37" s="22">
        <v>0.5</v>
      </c>
      <c r="B37" s="23">
        <v>40</v>
      </c>
      <c r="D37" s="8" t="s">
        <v>59</v>
      </c>
    </row>
    <row r="38" spans="1:4" hidden="1" x14ac:dyDescent="0.35">
      <c r="A38" s="22">
        <v>0.6</v>
      </c>
      <c r="B38" s="23">
        <v>48</v>
      </c>
      <c r="D38" s="8" t="s">
        <v>60</v>
      </c>
    </row>
    <row r="39" spans="1:4" hidden="1" x14ac:dyDescent="0.35">
      <c r="A39" s="22">
        <v>0.7</v>
      </c>
      <c r="B39" s="23">
        <v>56</v>
      </c>
      <c r="D39" s="8" t="s">
        <v>61</v>
      </c>
    </row>
    <row r="40" spans="1:4" hidden="1" x14ac:dyDescent="0.35">
      <c r="A40" s="22">
        <v>0.75</v>
      </c>
      <c r="B40" s="23">
        <v>60</v>
      </c>
      <c r="D40" s="8" t="s">
        <v>62</v>
      </c>
    </row>
    <row r="41" spans="1:4" hidden="1" x14ac:dyDescent="0.35">
      <c r="A41" s="22">
        <v>0.8</v>
      </c>
      <c r="B41" s="23">
        <v>64</v>
      </c>
      <c r="C41" s="1"/>
      <c r="D41" s="8" t="s">
        <v>63</v>
      </c>
    </row>
    <row r="42" spans="1:4" hidden="1" x14ac:dyDescent="0.35">
      <c r="A42" s="22">
        <v>0.875</v>
      </c>
      <c r="B42" s="23">
        <v>70</v>
      </c>
      <c r="C42" s="1"/>
    </row>
    <row r="43" spans="1:4" ht="126" hidden="1" x14ac:dyDescent="0.35">
      <c r="A43" s="19"/>
      <c r="B43" s="23"/>
      <c r="C43" s="1"/>
      <c r="D43" s="31" t="s">
        <v>64</v>
      </c>
    </row>
    <row r="44" spans="1:4" hidden="1" x14ac:dyDescent="0.35">
      <c r="A44" s="19">
        <f>IF(E3=B37,(A33*0.5),
IF(E3=B38,(A33*0.6),
IF(E3=B39,(A33*0.7),
IF(E3=B40,(A33*0.75),
IF(E3=B41,(A33*0.8),
IF(E3=B42,(A33*0.875),
IF(E3=B35,(A33)
)))))))</f>
        <v>0</v>
      </c>
      <c r="B44" s="25" t="s">
        <v>65</v>
      </c>
      <c r="C44" s="1"/>
    </row>
    <row r="45" spans="1:4" hidden="1" x14ac:dyDescent="0.35">
      <c r="A45" s="23">
        <f>IF(E3=B37,(E13*0.5),
IF(E3=B38,(E13*0.6),
IF(E3=B39,(E13*0.625),
IF(E3=B40,(E13*0.75),
IF(E3=B41,(E13*0.8),
IF(E3=B42,(E13*0.875),
IF(E3=0,-(E13)
)))))))</f>
        <v>0</v>
      </c>
      <c r="B45" s="25" t="s">
        <v>66</v>
      </c>
      <c r="C45" s="1"/>
      <c r="D45" s="8" t="s">
        <v>67</v>
      </c>
    </row>
    <row r="46" spans="1:4" hidden="1" x14ac:dyDescent="0.35">
      <c r="A46" s="19">
        <f>IF(E3=B37,(A35*0.5),
IF(E3=B38,(A35*0.6),
IF(E3=B39,(A35*0.625),
IF(E3=B40,(A35*0.75),
IF(E3=B41,(A35*0.8),
IF(E3=B42,(A35*0.875),
IF(E3=B35,(A35),
)))))))</f>
        <v>-225</v>
      </c>
      <c r="B46" s="25" t="s">
        <v>68</v>
      </c>
      <c r="C46" s="1"/>
      <c r="D46" s="11"/>
    </row>
    <row r="47" spans="1:4" hidden="1" x14ac:dyDescent="0.35">
      <c r="A47" s="24"/>
      <c r="C47" s="1"/>
      <c r="D47" s="8" t="s">
        <v>69</v>
      </c>
    </row>
    <row r="48" spans="1:4" hidden="1" x14ac:dyDescent="0.35">
      <c r="A48" s="19">
        <f>IF(E3=B37,(A34*0.5),
IF(E3=B38,(A34*0.6),
IF(E3=B39,(A34*0.625),
IF(E3=B40,(A34*0.75),
IF(E3=B41,(A34*0.8),
IF(E3=B42,(A34*0.875),
IF(E3=B35,(A34)
)))))))</f>
        <v>-23.02</v>
      </c>
      <c r="B48" s="6"/>
      <c r="C48" s="1"/>
      <c r="D48" s="11"/>
    </row>
    <row r="49" spans="1:4" ht="63.5" hidden="1" x14ac:dyDescent="0.35">
      <c r="A49" s="19">
        <f>IF(AND(E13&gt;0,E13&lt;21.57),A45,A48)</f>
        <v>-23.02</v>
      </c>
      <c r="B49" s="6"/>
      <c r="C49" s="1"/>
      <c r="D49" s="31" t="s">
        <v>70</v>
      </c>
    </row>
    <row r="50" spans="1:4" hidden="1" x14ac:dyDescent="0.35">
      <c r="A50" s="18">
        <f>IF(E3=B37,(A32*0.5),
IF(E3=B38,(A32*0.6),
IF(E3=B39,(A32*0.625),
IF(E3=B40,(A32*0.75),
IF(E3=B41,(A32*0.8),
IF(E3=B42,(A32*0.875),
IF(E3=B35,(A32)
)))))))</f>
        <v>0</v>
      </c>
      <c r="C50" s="1"/>
    </row>
    <row r="51" spans="1:4" hidden="1" x14ac:dyDescent="0.35">
      <c r="C51" s="1"/>
      <c r="D51" s="8" t="s">
        <v>71</v>
      </c>
    </row>
    <row r="52" spans="1:4" x14ac:dyDescent="0.35">
      <c r="C52" s="1"/>
    </row>
    <row r="53" spans="1:4" x14ac:dyDescent="0.35">
      <c r="C53" s="1"/>
    </row>
    <row r="54" spans="1:4" x14ac:dyDescent="0.35">
      <c r="C54" s="1"/>
    </row>
    <row r="55" spans="1:4" x14ac:dyDescent="0.35">
      <c r="C55" s="1"/>
    </row>
    <row r="56" spans="1:4" x14ac:dyDescent="0.35">
      <c r="C56" s="1"/>
    </row>
    <row r="57" spans="1:4" x14ac:dyDescent="0.35">
      <c r="C57" s="1"/>
    </row>
    <row r="58" spans="1:4" x14ac:dyDescent="0.35">
      <c r="C58" s="1"/>
    </row>
    <row r="59" spans="1:4" x14ac:dyDescent="0.35">
      <c r="C59" s="1"/>
    </row>
    <row r="60" spans="1:4" x14ac:dyDescent="0.35">
      <c r="C60" s="1"/>
    </row>
    <row r="61" spans="1:4" x14ac:dyDescent="0.35">
      <c r="C61" s="1"/>
    </row>
    <row r="62" spans="1:4" x14ac:dyDescent="0.35">
      <c r="C62" s="1"/>
    </row>
    <row r="63" spans="1:4" x14ac:dyDescent="0.35">
      <c r="C63" s="1"/>
    </row>
    <row r="64" spans="1:4" x14ac:dyDescent="0.35">
      <c r="C64" s="1"/>
    </row>
    <row r="65" spans="2:2" s="1" customFormat="1" x14ac:dyDescent="0.35">
      <c r="B65" s="12"/>
    </row>
    <row r="66" spans="2:2" s="1" customFormat="1" x14ac:dyDescent="0.35">
      <c r="B66" s="12"/>
    </row>
    <row r="67" spans="2:2" s="1" customFormat="1" x14ac:dyDescent="0.35">
      <c r="B67" s="12"/>
    </row>
    <row r="68" spans="2:2" s="1" customFormat="1" x14ac:dyDescent="0.35">
      <c r="B68" s="12"/>
    </row>
    <row r="69" spans="2:2" s="1" customFormat="1" x14ac:dyDescent="0.35">
      <c r="B69" s="12"/>
    </row>
    <row r="70" spans="2:2" s="1" customFormat="1" x14ac:dyDescent="0.35">
      <c r="B70" s="12"/>
    </row>
    <row r="71" spans="2:2" s="1" customFormat="1" x14ac:dyDescent="0.35">
      <c r="B71" s="12"/>
    </row>
    <row r="72" spans="2:2" s="1" customFormat="1" x14ac:dyDescent="0.35">
      <c r="B72" s="12"/>
    </row>
    <row r="73" spans="2:2" s="1" customFormat="1" x14ac:dyDescent="0.35">
      <c r="B73" s="12"/>
    </row>
    <row r="74" spans="2:2" s="1" customFormat="1" x14ac:dyDescent="0.35">
      <c r="B74" s="12"/>
    </row>
    <row r="75" spans="2:2" s="1" customFormat="1" x14ac:dyDescent="0.35">
      <c r="B75" s="12"/>
    </row>
    <row r="76" spans="2:2" s="1" customFormat="1" x14ac:dyDescent="0.35">
      <c r="B76" s="12"/>
    </row>
    <row r="77" spans="2:2" s="1" customFormat="1" x14ac:dyDescent="0.35">
      <c r="B77" s="12"/>
    </row>
    <row r="78" spans="2:2" s="1" customFormat="1" x14ac:dyDescent="0.35">
      <c r="B78" s="12"/>
    </row>
    <row r="79" spans="2:2" s="1" customFormat="1" x14ac:dyDescent="0.35">
      <c r="B79" s="12"/>
    </row>
    <row r="80" spans="2:2" s="1" customFormat="1" x14ac:dyDescent="0.35">
      <c r="B80" s="12"/>
    </row>
    <row r="81" spans="2:2" s="1" customFormat="1" x14ac:dyDescent="0.35">
      <c r="B81" s="12"/>
    </row>
    <row r="82" spans="2:2" s="1" customFormat="1" x14ac:dyDescent="0.35">
      <c r="B82" s="12"/>
    </row>
    <row r="83" spans="2:2" s="1" customFormat="1" x14ac:dyDescent="0.35">
      <c r="B83" s="12"/>
    </row>
    <row r="84" spans="2:2" s="1" customFormat="1" x14ac:dyDescent="0.35">
      <c r="B84" s="12"/>
    </row>
    <row r="85" spans="2:2" s="1" customFormat="1" x14ac:dyDescent="0.35">
      <c r="B85" s="12"/>
    </row>
    <row r="86" spans="2:2" s="1" customFormat="1" x14ac:dyDescent="0.35">
      <c r="B86" s="12"/>
    </row>
    <row r="87" spans="2:2" s="1" customFormat="1" x14ac:dyDescent="0.35">
      <c r="B87" s="12"/>
    </row>
    <row r="88" spans="2:2" s="1" customFormat="1" x14ac:dyDescent="0.35">
      <c r="B88" s="12"/>
    </row>
    <row r="89" spans="2:2" s="1" customFormat="1" x14ac:dyDescent="0.35">
      <c r="B89" s="12"/>
    </row>
    <row r="90" spans="2:2" s="1" customFormat="1" x14ac:dyDescent="0.35">
      <c r="B90" s="12"/>
    </row>
    <row r="91" spans="2:2" s="1" customFormat="1" x14ac:dyDescent="0.35">
      <c r="B91" s="12"/>
    </row>
    <row r="92" spans="2:2" s="1" customFormat="1" x14ac:dyDescent="0.35">
      <c r="B92" s="12"/>
    </row>
    <row r="93" spans="2:2" s="1" customFormat="1" x14ac:dyDescent="0.35">
      <c r="B93" s="12"/>
    </row>
    <row r="94" spans="2:2" s="1" customFormat="1" x14ac:dyDescent="0.35">
      <c r="B94" s="12"/>
    </row>
    <row r="95" spans="2:2" s="1" customFormat="1" x14ac:dyDescent="0.35">
      <c r="B95" s="12"/>
    </row>
    <row r="96" spans="2:2" s="1" customFormat="1" x14ac:dyDescent="0.35">
      <c r="B96" s="12"/>
    </row>
    <row r="97" spans="2:2" s="1" customFormat="1" x14ac:dyDescent="0.35">
      <c r="B97" s="12"/>
    </row>
    <row r="98" spans="2:2" s="1" customFormat="1" x14ac:dyDescent="0.35">
      <c r="B98" s="12"/>
    </row>
    <row r="99" spans="2:2" s="1" customFormat="1" x14ac:dyDescent="0.35">
      <c r="B99" s="12"/>
    </row>
    <row r="100" spans="2:2" s="1" customFormat="1" x14ac:dyDescent="0.35">
      <c r="B100" s="12"/>
    </row>
    <row r="101" spans="2:2" s="1" customFormat="1" x14ac:dyDescent="0.35">
      <c r="B101" s="12"/>
    </row>
    <row r="102" spans="2:2" s="1" customFormat="1" x14ac:dyDescent="0.35">
      <c r="B102" s="12"/>
    </row>
    <row r="103" spans="2:2" s="1" customFormat="1" x14ac:dyDescent="0.35">
      <c r="B103" s="12"/>
    </row>
    <row r="104" spans="2:2" s="1" customFormat="1" x14ac:dyDescent="0.35">
      <c r="B104" s="12"/>
    </row>
    <row r="105" spans="2:2" s="1" customFormat="1" x14ac:dyDescent="0.35">
      <c r="B105" s="12"/>
    </row>
    <row r="106" spans="2:2" s="1" customFormat="1" x14ac:dyDescent="0.35">
      <c r="B106" s="12"/>
    </row>
    <row r="107" spans="2:2" s="1" customFormat="1" x14ac:dyDescent="0.35">
      <c r="B107" s="12"/>
    </row>
    <row r="108" spans="2:2" s="1" customFormat="1" x14ac:dyDescent="0.35">
      <c r="B108" s="12"/>
    </row>
    <row r="109" spans="2:2" s="1" customFormat="1" x14ac:dyDescent="0.35">
      <c r="B109" s="12"/>
    </row>
    <row r="110" spans="2:2" s="1" customFormat="1" x14ac:dyDescent="0.35">
      <c r="B110" s="12"/>
    </row>
    <row r="111" spans="2:2" s="1" customFormat="1" x14ac:dyDescent="0.35">
      <c r="B111" s="12"/>
    </row>
    <row r="112" spans="2:2" s="1" customFormat="1" x14ac:dyDescent="0.35">
      <c r="B112" s="12"/>
    </row>
    <row r="113" spans="2:2" s="1" customFormat="1" x14ac:dyDescent="0.35">
      <c r="B113" s="12"/>
    </row>
    <row r="114" spans="2:2" s="1" customFormat="1" x14ac:dyDescent="0.35">
      <c r="B114" s="12"/>
    </row>
    <row r="115" spans="2:2" s="1" customFormat="1" x14ac:dyDescent="0.35">
      <c r="B115" s="12"/>
    </row>
    <row r="116" spans="2:2" s="1" customFormat="1" x14ac:dyDescent="0.35">
      <c r="B116" s="12"/>
    </row>
    <row r="117" spans="2:2" s="1" customFormat="1" x14ac:dyDescent="0.35">
      <c r="B117" s="12"/>
    </row>
    <row r="118" spans="2:2" s="1" customFormat="1" x14ac:dyDescent="0.35">
      <c r="B118" s="12"/>
    </row>
    <row r="119" spans="2:2" s="1" customFormat="1" x14ac:dyDescent="0.35">
      <c r="B119" s="12"/>
    </row>
    <row r="120" spans="2:2" s="1" customFormat="1" x14ac:dyDescent="0.35">
      <c r="B120" s="12"/>
    </row>
    <row r="121" spans="2:2" s="1" customFormat="1" x14ac:dyDescent="0.35">
      <c r="B121" s="12"/>
    </row>
    <row r="122" spans="2:2" s="1" customFormat="1" x14ac:dyDescent="0.35">
      <c r="B122" s="12"/>
    </row>
    <row r="123" spans="2:2" s="1" customFormat="1" x14ac:dyDescent="0.35">
      <c r="B123" s="12"/>
    </row>
    <row r="124" spans="2:2" s="1" customFormat="1" x14ac:dyDescent="0.35">
      <c r="B124" s="12"/>
    </row>
    <row r="125" spans="2:2" s="1" customFormat="1" x14ac:dyDescent="0.35">
      <c r="B125" s="12"/>
    </row>
    <row r="126" spans="2:2" s="1" customFormat="1" x14ac:dyDescent="0.35">
      <c r="B126" s="12"/>
    </row>
    <row r="127" spans="2:2" s="1" customFormat="1" x14ac:dyDescent="0.35">
      <c r="B127" s="12"/>
    </row>
    <row r="128" spans="2:2" s="1" customFormat="1" x14ac:dyDescent="0.35">
      <c r="B128" s="12"/>
    </row>
    <row r="129" spans="2:2" s="1" customFormat="1" x14ac:dyDescent="0.35">
      <c r="B129" s="12"/>
    </row>
    <row r="130" spans="2:2" s="1" customFormat="1" x14ac:dyDescent="0.35">
      <c r="B130" s="12"/>
    </row>
    <row r="131" spans="2:2" s="1" customFormat="1" x14ac:dyDescent="0.35">
      <c r="B131" s="12"/>
    </row>
    <row r="132" spans="2:2" s="1" customFormat="1" x14ac:dyDescent="0.35">
      <c r="B132" s="12"/>
    </row>
    <row r="133" spans="2:2" s="1" customFormat="1" x14ac:dyDescent="0.35">
      <c r="B133" s="12"/>
    </row>
    <row r="134" spans="2:2" s="1" customFormat="1" x14ac:dyDescent="0.35">
      <c r="B134" s="12"/>
    </row>
    <row r="135" spans="2:2" s="1" customFormat="1" x14ac:dyDescent="0.35">
      <c r="B135" s="12"/>
    </row>
    <row r="136" spans="2:2" s="1" customFormat="1" x14ac:dyDescent="0.35">
      <c r="B136" s="12"/>
    </row>
    <row r="137" spans="2:2" s="1" customFormat="1" x14ac:dyDescent="0.35">
      <c r="B137" s="12"/>
    </row>
    <row r="138" spans="2:2" s="1" customFormat="1" x14ac:dyDescent="0.35">
      <c r="B138" s="12"/>
    </row>
    <row r="139" spans="2:2" s="1" customFormat="1" x14ac:dyDescent="0.35">
      <c r="B139" s="12"/>
    </row>
    <row r="140" spans="2:2" s="1" customFormat="1" x14ac:dyDescent="0.35">
      <c r="B140" s="12"/>
    </row>
    <row r="141" spans="2:2" s="1" customFormat="1" x14ac:dyDescent="0.35">
      <c r="B141" s="12"/>
    </row>
    <row r="142" spans="2:2" s="1" customFormat="1" x14ac:dyDescent="0.35">
      <c r="B142" s="12"/>
    </row>
    <row r="143" spans="2:2" s="1" customFormat="1" x14ac:dyDescent="0.35">
      <c r="B143" s="12"/>
    </row>
    <row r="144" spans="2:2" s="1" customFormat="1" x14ac:dyDescent="0.35">
      <c r="B144" s="12"/>
    </row>
    <row r="145" spans="3:3" x14ac:dyDescent="0.35">
      <c r="C145" s="1"/>
    </row>
    <row r="146" spans="3:3" x14ac:dyDescent="0.35">
      <c r="C146" s="1"/>
    </row>
    <row r="147" spans="3:3" x14ac:dyDescent="0.35">
      <c r="C147" s="1"/>
    </row>
    <row r="148" spans="3:3" x14ac:dyDescent="0.35">
      <c r="C148" s="1"/>
    </row>
    <row r="149" spans="3:3" x14ac:dyDescent="0.35">
      <c r="C149" s="1"/>
    </row>
    <row r="150" spans="3:3" x14ac:dyDescent="0.35">
      <c r="C150" s="1"/>
    </row>
    <row r="151" spans="3:3" x14ac:dyDescent="0.35">
      <c r="C151" s="1"/>
    </row>
    <row r="152" spans="3:3" x14ac:dyDescent="0.35">
      <c r="C152" s="1"/>
    </row>
  </sheetData>
  <sheetProtection algorithmName="SHA-512" hashValue="zOmvoH9CsnsXzo9aA2GparUkdSBYTsD0QgXYECfKUUTn4jKmb0fnb9B6vesrtiXANKuWZ26tW3H7UZqnadzE1Q==" saltValue="0gojOw4eMZLkc3lunI3nqg==" spinCount="100000" sheet="1" objects="1" scenarios="1"/>
  <mergeCells count="3">
    <mergeCell ref="E1:I1"/>
    <mergeCell ref="D26:E26"/>
    <mergeCell ref="D27:E28"/>
  </mergeCells>
  <conditionalFormatting sqref="E18">
    <cfRule type="cellIs" dxfId="27" priority="1" operator="lessThan">
      <formula>1</formula>
    </cfRule>
  </conditionalFormatting>
  <conditionalFormatting sqref="E23">
    <cfRule type="cellIs" dxfId="26" priority="5" operator="lessThan">
      <formula>1</formula>
    </cfRule>
    <cfRule type="cellIs" dxfId="25" priority="6" operator="greaterThan">
      <formula>0</formula>
    </cfRule>
    <cfRule type="cellIs" dxfId="24" priority="7" operator="lessThan">
      <formula>0</formula>
    </cfRule>
  </conditionalFormatting>
  <conditionalFormatting sqref="E24">
    <cfRule type="cellIs" dxfId="23" priority="2" operator="equal">
      <formula>0</formula>
    </cfRule>
    <cfRule type="cellIs" dxfId="22" priority="3" operator="lessThan">
      <formula>1</formula>
    </cfRule>
    <cfRule type="cellIs" dxfId="21" priority="4" operator="greaterThan">
      <formula>0</formula>
    </cfRule>
  </conditionalFormatting>
  <dataValidations disablePrompts="1" count="5">
    <dataValidation type="list" showInputMessage="1" showErrorMessage="1" sqref="E4" xr:uid="{00000000-0002-0000-0100-000000000000}">
      <formula1>"CHOOSE,NO,YES"</formula1>
    </dataValidation>
    <dataValidation type="list" allowBlank="1" showInputMessage="1" showErrorMessage="1" sqref="E3" xr:uid="{00000000-0002-0000-0100-000001000000}">
      <formula1>PT</formula1>
    </dataValidation>
    <dataValidation type="list" allowBlank="1" showInputMessage="1" showErrorMessage="1" error="Please reselect an option by clicking &quot;CANCEL&quot; on this pop up and reselecting an option from the drop down menu." sqref="D18" xr:uid="{00000000-0002-0000-0100-000002000000}">
      <formula1>Viz</formula1>
    </dataValidation>
    <dataValidation type="list" allowBlank="1" showInputMessage="1" showErrorMessage="1" error="Please reselect an option by clicking &quot;CANCEL&quot; on this pop up and reselecting an option from the drop down menu." sqref="D13" xr:uid="{00000000-0002-0000-0100-000003000000}">
      <formula1>DENTIST</formula1>
    </dataValidation>
    <dataValidation type="list" allowBlank="1" showErrorMessage="1" error="Please reselect an option by clicking &quot;CANCEL&quot; on this pop up and reselecting an option from the drop down menu." prompt="Please use the drop down button to scroll through all selections." sqref="D6" xr:uid="{00000000-0002-0000-0100-000004000000}">
      <formula1>MEDINS</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8938-C11F-4878-868D-472DA1EBAA6E}">
  <sheetPr codeName="Sheet3"/>
  <dimension ref="A1:Q152"/>
  <sheetViews>
    <sheetView topLeftCell="C1" workbookViewId="0"/>
  </sheetViews>
  <sheetFormatPr defaultColWidth="9.1796875" defaultRowHeight="14.5" x14ac:dyDescent="0.35"/>
  <cols>
    <col min="1" max="1" width="27.26953125" style="1" hidden="1" customWidth="1"/>
    <col min="2" max="2" width="7.54296875" style="12" hidden="1" customWidth="1"/>
    <col min="3" max="3" width="3.7265625" style="7" customWidth="1"/>
    <col min="4" max="4" width="32.7265625" style="1" customWidth="1"/>
    <col min="5" max="5" width="42.7265625" style="1" customWidth="1"/>
    <col min="6" max="13" width="8.7265625" style="1" customWidth="1"/>
    <col min="14" max="16384" width="9.1796875" style="1"/>
  </cols>
  <sheetData>
    <row r="1" spans="1:17" ht="40" customHeight="1" x14ac:dyDescent="0.35">
      <c r="C1" s="1"/>
      <c r="D1" s="17" t="s">
        <v>6</v>
      </c>
      <c r="E1" s="88"/>
      <c r="F1" s="88"/>
      <c r="G1" s="88"/>
      <c r="H1" s="88"/>
      <c r="I1" s="88"/>
      <c r="J1" s="17"/>
      <c r="K1" s="17"/>
      <c r="L1" s="17"/>
      <c r="M1" s="17"/>
    </row>
    <row r="2" spans="1:17" ht="40" customHeight="1" x14ac:dyDescent="0.35">
      <c r="D2" s="17"/>
      <c r="E2" s="29"/>
      <c r="F2" s="29"/>
      <c r="G2" s="29"/>
      <c r="H2" s="29"/>
      <c r="I2" s="29"/>
      <c r="J2" s="17"/>
      <c r="K2" s="17"/>
      <c r="L2" s="17"/>
      <c r="M2" s="17"/>
    </row>
    <row r="3" spans="1:17" ht="18.5" x14ac:dyDescent="0.45">
      <c r="A3" s="18" t="s">
        <v>7</v>
      </c>
      <c r="B3" s="23">
        <v>0</v>
      </c>
      <c r="C3" s="46"/>
      <c r="D3" s="47" t="s">
        <v>8</v>
      </c>
      <c r="E3" s="27"/>
      <c r="F3" s="48"/>
      <c r="G3" s="48"/>
      <c r="H3" s="48"/>
      <c r="I3" s="48"/>
      <c r="J3" s="48"/>
      <c r="K3" s="49"/>
      <c r="L3" s="13"/>
      <c r="M3" s="14"/>
      <c r="N3" s="14"/>
      <c r="O3" s="14"/>
      <c r="P3" s="14"/>
      <c r="Q3" s="14"/>
    </row>
    <row r="4" spans="1:17" ht="18.5" x14ac:dyDescent="0.45">
      <c r="A4" s="19" t="s">
        <v>9</v>
      </c>
      <c r="B4" s="23">
        <v>0</v>
      </c>
      <c r="C4" s="46"/>
      <c r="D4" s="50"/>
      <c r="E4" s="3"/>
      <c r="F4" s="48"/>
      <c r="G4" s="48"/>
      <c r="H4" s="48"/>
      <c r="I4" s="48"/>
      <c r="J4" s="48"/>
      <c r="K4" s="49"/>
      <c r="L4" s="15"/>
      <c r="M4" s="14"/>
      <c r="N4" s="14"/>
      <c r="O4" s="14"/>
      <c r="P4" s="14"/>
      <c r="Q4" s="14"/>
    </row>
    <row r="5" spans="1:17" ht="18.5" x14ac:dyDescent="0.45">
      <c r="A5" s="20" t="s">
        <v>10</v>
      </c>
      <c r="B5" s="23">
        <v>495.99</v>
      </c>
      <c r="C5" s="51"/>
      <c r="D5" s="48"/>
      <c r="E5" s="48"/>
      <c r="F5" s="48"/>
      <c r="G5" s="48"/>
      <c r="H5" s="48"/>
      <c r="I5" s="48"/>
      <c r="J5" s="48"/>
      <c r="K5" s="49"/>
      <c r="L5" s="16"/>
      <c r="M5" s="14"/>
      <c r="N5" s="16"/>
      <c r="O5" s="14"/>
      <c r="P5" s="14"/>
      <c r="Q5" s="14"/>
    </row>
    <row r="6" spans="1:17" ht="18.5" x14ac:dyDescent="0.45">
      <c r="A6" s="20" t="s">
        <v>11</v>
      </c>
      <c r="B6" s="23">
        <v>992</v>
      </c>
      <c r="C6" s="52" t="s">
        <v>12</v>
      </c>
      <c r="D6" s="4" t="s">
        <v>7</v>
      </c>
      <c r="E6" s="53">
        <f>IF(D6=A3,B3,IF(D6=A4,B4,IF(D6=A5,B5,IF(D6=A6,B6,IF(D6=A7,B7,IF(D6=A8,B8,IF(D6=A9,B9, IF(D6=A10,B10, IF(D6=A11,B11, IF(D6=A12,B12, IF(D6=A13,B13, IF(D6=A14,B14, IF(D6=A15,B15,IF(D6=A16,B16))))))))))))))</f>
        <v>0</v>
      </c>
      <c r="F6" s="48"/>
      <c r="G6" s="48"/>
      <c r="H6" s="48"/>
      <c r="I6" s="48"/>
      <c r="J6" s="48"/>
      <c r="K6" s="49"/>
      <c r="L6" s="15"/>
      <c r="M6" s="14"/>
      <c r="N6"/>
      <c r="O6" s="14"/>
      <c r="P6" s="14"/>
      <c r="Q6" s="14"/>
    </row>
    <row r="7" spans="1:17" ht="18.5" x14ac:dyDescent="0.45">
      <c r="A7" s="20" t="s">
        <v>13</v>
      </c>
      <c r="B7" s="23">
        <v>1398.15</v>
      </c>
      <c r="C7" s="51"/>
      <c r="D7" s="54" t="s">
        <v>14</v>
      </c>
      <c r="E7" s="55">
        <f>IF(E4="YES",A50,A44)</f>
        <v>0</v>
      </c>
      <c r="F7" s="48"/>
      <c r="G7" s="48"/>
      <c r="H7" s="48"/>
      <c r="I7" s="48"/>
      <c r="J7" s="48"/>
      <c r="K7" s="49"/>
      <c r="L7" s="14"/>
      <c r="M7" s="14"/>
      <c r="N7" s="14"/>
      <c r="O7" s="14"/>
      <c r="P7" s="14"/>
      <c r="Q7" s="14"/>
    </row>
    <row r="8" spans="1:17" ht="21" x14ac:dyDescent="0.5">
      <c r="A8" s="21" t="s">
        <v>15</v>
      </c>
      <c r="B8" s="23">
        <v>394.29</v>
      </c>
      <c r="C8" s="51"/>
      <c r="D8" s="56" t="s">
        <v>16</v>
      </c>
      <c r="E8" s="57">
        <f>SUM(E6:E7)</f>
        <v>0</v>
      </c>
      <c r="F8" s="48"/>
      <c r="G8" s="48"/>
      <c r="H8" s="48"/>
      <c r="I8" s="48"/>
      <c r="J8" s="48"/>
      <c r="K8" s="49"/>
    </row>
    <row r="9" spans="1:17" ht="18.5" x14ac:dyDescent="0.45">
      <c r="A9" s="21" t="s">
        <v>17</v>
      </c>
      <c r="B9" s="23">
        <v>788.59</v>
      </c>
      <c r="C9" s="51"/>
      <c r="D9" s="58"/>
      <c r="E9" s="59"/>
      <c r="F9" s="48"/>
      <c r="G9" s="48"/>
      <c r="H9" s="48"/>
      <c r="I9" s="48"/>
      <c r="J9" s="48"/>
      <c r="K9" s="49"/>
    </row>
    <row r="10" spans="1:17" ht="15.75" customHeight="1" x14ac:dyDescent="0.45">
      <c r="A10" s="21" t="s">
        <v>18</v>
      </c>
      <c r="B10" s="23">
        <v>1115.8499999999999</v>
      </c>
      <c r="C10" s="51"/>
      <c r="D10" s="58"/>
      <c r="E10" s="60"/>
      <c r="F10" s="48"/>
      <c r="G10" s="48"/>
      <c r="H10" s="48"/>
      <c r="I10" s="48"/>
      <c r="J10" s="48"/>
      <c r="K10" s="49"/>
    </row>
    <row r="11" spans="1:17" ht="15.75" customHeight="1" x14ac:dyDescent="0.45">
      <c r="A11" s="20" t="s">
        <v>19</v>
      </c>
      <c r="B11" s="23">
        <v>1227.1099999999999</v>
      </c>
      <c r="C11" s="51"/>
      <c r="D11" s="58"/>
      <c r="E11" s="60"/>
      <c r="F11" s="48"/>
      <c r="G11" s="48"/>
      <c r="H11" s="48"/>
      <c r="I11" s="48"/>
      <c r="J11" s="48"/>
      <c r="K11" s="49"/>
    </row>
    <row r="12" spans="1:17" ht="17.5" x14ac:dyDescent="0.35">
      <c r="A12" s="20" t="s">
        <v>20</v>
      </c>
      <c r="B12" s="23">
        <v>2454.23</v>
      </c>
      <c r="C12" s="51"/>
      <c r="D12" s="61"/>
      <c r="E12" s="62"/>
      <c r="F12" s="48"/>
      <c r="G12" s="48"/>
      <c r="H12" s="48"/>
      <c r="I12" s="48"/>
      <c r="J12" s="48"/>
      <c r="K12" s="49"/>
    </row>
    <row r="13" spans="1:17" ht="18.5" x14ac:dyDescent="0.45">
      <c r="A13" s="20" t="s">
        <v>21</v>
      </c>
      <c r="B13" s="23">
        <v>3459.05</v>
      </c>
      <c r="C13" s="52" t="s">
        <v>22</v>
      </c>
      <c r="D13" s="5" t="s">
        <v>23</v>
      </c>
      <c r="E13" s="53">
        <f>IF(D13=A19,B19, IF(D13=A20,B20, IF(D13=A21,B21, IF(D13=A22,B22, IF(D13=A23,B23, IF(D13=A24,B24, ))))))</f>
        <v>0</v>
      </c>
      <c r="F13" s="48"/>
      <c r="G13" s="48"/>
      <c r="H13" s="48"/>
      <c r="I13" s="48"/>
      <c r="J13" s="48"/>
      <c r="K13" s="49"/>
    </row>
    <row r="14" spans="1:17" ht="17.5" x14ac:dyDescent="0.35">
      <c r="A14" s="20" t="s">
        <v>24</v>
      </c>
      <c r="B14" s="23">
        <v>410.03</v>
      </c>
      <c r="C14" s="51"/>
      <c r="D14" s="54" t="s">
        <v>25</v>
      </c>
      <c r="E14" s="55">
        <f>IF(E13&lt;1,0,A49)</f>
        <v>0</v>
      </c>
      <c r="F14" s="48"/>
      <c r="G14" s="48"/>
      <c r="H14" s="48"/>
      <c r="I14" s="48"/>
      <c r="J14" s="48"/>
      <c r="K14" s="49"/>
    </row>
    <row r="15" spans="1:17" ht="21" x14ac:dyDescent="0.5">
      <c r="A15" s="20" t="s">
        <v>26</v>
      </c>
      <c r="B15" s="23">
        <v>820.07</v>
      </c>
      <c r="C15" s="51"/>
      <c r="D15" s="56" t="s">
        <v>16</v>
      </c>
      <c r="E15" s="57">
        <f>IF(SUM(E13:E14)&lt;0,0,SUM(E13:E14))</f>
        <v>0</v>
      </c>
      <c r="F15" s="48"/>
      <c r="G15" s="48"/>
      <c r="H15" s="48"/>
      <c r="I15" s="48"/>
      <c r="J15" s="48"/>
      <c r="K15" s="49"/>
    </row>
    <row r="16" spans="1:17" ht="18.5" x14ac:dyDescent="0.45">
      <c r="A16" s="20" t="s">
        <v>27</v>
      </c>
      <c r="B16" s="23">
        <v>1155.81</v>
      </c>
      <c r="C16" s="51"/>
      <c r="D16" s="63"/>
      <c r="E16" s="53"/>
      <c r="F16" s="48"/>
      <c r="G16" s="48"/>
      <c r="H16" s="48"/>
      <c r="I16" s="48"/>
      <c r="J16" s="48"/>
      <c r="K16" s="49"/>
    </row>
    <row r="17" spans="1:17" ht="17.5" x14ac:dyDescent="0.35">
      <c r="A17" s="18" t="s">
        <v>23</v>
      </c>
      <c r="B17" s="23">
        <v>0</v>
      </c>
      <c r="C17" s="51"/>
      <c r="D17" s="63"/>
      <c r="E17" s="62" t="s">
        <v>28</v>
      </c>
      <c r="F17" s="48"/>
      <c r="G17" s="48"/>
      <c r="H17" s="48"/>
      <c r="I17" s="48"/>
      <c r="J17" s="48"/>
      <c r="K17" s="49"/>
    </row>
    <row r="18" spans="1:17" ht="21" x14ac:dyDescent="0.5">
      <c r="A18" s="21" t="s">
        <v>29</v>
      </c>
      <c r="B18" s="23">
        <v>0</v>
      </c>
      <c r="C18" s="52" t="s">
        <v>30</v>
      </c>
      <c r="D18" s="26" t="s">
        <v>31</v>
      </c>
      <c r="E18" s="57">
        <f>IF(D18=A25,B25,IF(D18=A26,B26,IF(D18=A27,B27,IF(D18=A28,B28,IF(D18=A29,B29,IF(D18=A30,B30,))))))</f>
        <v>0</v>
      </c>
      <c r="F18" s="48"/>
      <c r="G18" s="48"/>
      <c r="H18" s="48"/>
      <c r="I18" s="48"/>
      <c r="J18" s="48"/>
      <c r="K18" s="49"/>
    </row>
    <row r="19" spans="1:17" ht="17.5" x14ac:dyDescent="0.35">
      <c r="A19" s="20" t="s">
        <v>32</v>
      </c>
      <c r="B19" s="23">
        <v>7.77</v>
      </c>
      <c r="C19" s="51"/>
      <c r="D19" s="64"/>
      <c r="E19" s="65"/>
      <c r="F19" s="48"/>
      <c r="G19" s="48"/>
      <c r="H19" s="48"/>
      <c r="I19" s="48"/>
      <c r="J19" s="48"/>
      <c r="K19" s="49"/>
    </row>
    <row r="20" spans="1:17" ht="18.5" x14ac:dyDescent="0.45">
      <c r="A20" s="20" t="s">
        <v>33</v>
      </c>
      <c r="B20" s="23">
        <v>14.84</v>
      </c>
      <c r="C20" s="51"/>
      <c r="D20" s="54" t="s">
        <v>34</v>
      </c>
      <c r="E20" s="66">
        <f>SUM(E8,E15, E18)</f>
        <v>0</v>
      </c>
      <c r="F20" s="48"/>
      <c r="G20" s="48"/>
      <c r="H20" s="48"/>
      <c r="I20" s="48"/>
      <c r="J20" s="48"/>
      <c r="K20" s="49"/>
    </row>
    <row r="21" spans="1:17" ht="19" thickBot="1" x14ac:dyDescent="0.5">
      <c r="A21" s="20" t="s">
        <v>35</v>
      </c>
      <c r="B21" s="23">
        <v>23.1</v>
      </c>
      <c r="C21" s="51"/>
      <c r="D21" s="54" t="s">
        <v>36</v>
      </c>
      <c r="E21" s="67">
        <f>A46</f>
        <v>-250</v>
      </c>
      <c r="F21" s="48"/>
      <c r="G21" s="48"/>
      <c r="H21" s="48"/>
      <c r="I21" s="48"/>
      <c r="J21" s="48"/>
      <c r="K21" s="49"/>
      <c r="L21" s="13"/>
      <c r="M21" s="14"/>
      <c r="N21" s="14"/>
      <c r="O21" s="14"/>
      <c r="P21" s="14"/>
      <c r="Q21" s="14"/>
    </row>
    <row r="22" spans="1:17" ht="19" thickTop="1" x14ac:dyDescent="0.45">
      <c r="A22" s="20" t="s">
        <v>37</v>
      </c>
      <c r="B22" s="23">
        <v>23.02</v>
      </c>
      <c r="C22" s="68"/>
      <c r="D22" s="69"/>
      <c r="E22" s="70"/>
      <c r="F22" s="48"/>
      <c r="G22" s="48"/>
      <c r="H22" s="48"/>
      <c r="I22" s="48"/>
      <c r="J22" s="48"/>
      <c r="K22" s="49"/>
      <c r="L22" s="15"/>
      <c r="M22" s="14"/>
      <c r="N22" s="14"/>
      <c r="O22" s="14"/>
      <c r="P22" s="14"/>
      <c r="Q22" s="14"/>
    </row>
    <row r="23" spans="1:17" ht="25" x14ac:dyDescent="0.5">
      <c r="A23" s="20" t="s">
        <v>38</v>
      </c>
      <c r="B23" s="23">
        <v>41.13</v>
      </c>
      <c r="C23" s="51"/>
      <c r="D23" s="71" t="s">
        <v>39</v>
      </c>
      <c r="E23" s="72">
        <f>IF(SUM(E20:E21)&gt;0,SUM(E20:E21),0)</f>
        <v>0</v>
      </c>
      <c r="F23" s="48"/>
      <c r="G23" s="48"/>
      <c r="H23" s="48"/>
      <c r="I23" s="48"/>
      <c r="J23" s="48"/>
      <c r="K23" s="49"/>
      <c r="L23" s="16"/>
      <c r="M23" s="14"/>
      <c r="N23" s="16"/>
      <c r="O23" s="14"/>
      <c r="P23" s="14"/>
      <c r="Q23" s="14"/>
    </row>
    <row r="24" spans="1:17" ht="27" customHeight="1" x14ac:dyDescent="0.5">
      <c r="A24" s="20" t="s">
        <v>40</v>
      </c>
      <c r="B24" s="23">
        <v>68.2</v>
      </c>
      <c r="C24" s="73"/>
      <c r="D24" s="74" t="s">
        <v>41</v>
      </c>
      <c r="E24" s="75">
        <f>IF(SUM(E20:E21)&gt;0,0,SUM(E20:E21))</f>
        <v>-250</v>
      </c>
      <c r="F24" s="48"/>
      <c r="G24" s="48"/>
      <c r="H24" s="48"/>
      <c r="I24" s="48"/>
      <c r="J24" s="48"/>
      <c r="K24" s="49"/>
      <c r="L24" s="15"/>
      <c r="M24" s="14"/>
      <c r="N24" s="14"/>
      <c r="O24" s="14"/>
      <c r="P24" s="14"/>
      <c r="Q24" s="14"/>
    </row>
    <row r="25" spans="1:17" ht="31.5" customHeight="1" x14ac:dyDescent="0.45">
      <c r="A25" s="20" t="s">
        <v>31</v>
      </c>
      <c r="B25" s="23">
        <v>0</v>
      </c>
      <c r="C25" s="73"/>
      <c r="D25" s="76" t="s">
        <v>42</v>
      </c>
      <c r="E25" s="77">
        <f>(E23*26)/12</f>
        <v>0</v>
      </c>
      <c r="F25" s="48"/>
      <c r="G25" s="48"/>
      <c r="H25" s="48"/>
      <c r="I25" s="48"/>
      <c r="J25" s="48"/>
      <c r="K25" s="49"/>
      <c r="L25" s="14"/>
      <c r="M25" s="14"/>
      <c r="N25" s="14"/>
      <c r="O25" s="14"/>
      <c r="P25" s="14"/>
      <c r="Q25" s="14"/>
    </row>
    <row r="26" spans="1:17" ht="12.75" customHeight="1" x14ac:dyDescent="0.35">
      <c r="A26" s="18" t="s">
        <v>43</v>
      </c>
      <c r="B26" s="23">
        <v>0</v>
      </c>
      <c r="C26" s="68"/>
      <c r="D26" s="90" t="s">
        <v>44</v>
      </c>
      <c r="E26" s="90"/>
      <c r="F26" s="48"/>
      <c r="G26" s="48"/>
      <c r="H26" s="48"/>
      <c r="I26" s="48"/>
      <c r="J26" s="48"/>
      <c r="K26" s="49"/>
    </row>
    <row r="27" spans="1:17" ht="51" customHeight="1" x14ac:dyDescent="0.35">
      <c r="A27" s="18" t="s">
        <v>45</v>
      </c>
      <c r="B27" s="23">
        <v>2.83</v>
      </c>
      <c r="C27" s="73"/>
      <c r="D27" s="91" t="s">
        <v>46</v>
      </c>
      <c r="E27" s="91"/>
      <c r="F27" s="48"/>
      <c r="G27" s="48"/>
      <c r="H27" s="48"/>
      <c r="I27" s="48"/>
      <c r="J27" s="48"/>
      <c r="K27" s="49"/>
    </row>
    <row r="28" spans="1:17" ht="15.5" x14ac:dyDescent="0.35">
      <c r="A28" s="18" t="s">
        <v>47</v>
      </c>
      <c r="B28" s="23">
        <v>3.53</v>
      </c>
      <c r="C28" s="78"/>
      <c r="D28" s="92"/>
      <c r="E28" s="92"/>
      <c r="F28" s="79"/>
      <c r="G28" s="79"/>
      <c r="H28" s="80"/>
      <c r="I28" s="79"/>
      <c r="J28" s="79"/>
      <c r="K28" s="81"/>
    </row>
    <row r="29" spans="1:17" hidden="1" x14ac:dyDescent="0.35">
      <c r="A29" s="18" t="s">
        <v>48</v>
      </c>
      <c r="B29" s="23">
        <v>7.65</v>
      </c>
      <c r="D29" s="8" t="s">
        <v>49</v>
      </c>
      <c r="E29" s="8" t="s">
        <v>50</v>
      </c>
    </row>
    <row r="30" spans="1:17" hidden="1" x14ac:dyDescent="0.35">
      <c r="A30" s="19" t="s">
        <v>51</v>
      </c>
      <c r="B30" s="23">
        <v>0</v>
      </c>
      <c r="D30" s="8" t="s">
        <v>52</v>
      </c>
    </row>
    <row r="31" spans="1:17" hidden="1" x14ac:dyDescent="0.35">
      <c r="A31" s="18"/>
      <c r="B31" s="23"/>
      <c r="D31" s="8" t="s">
        <v>53</v>
      </c>
    </row>
    <row r="32" spans="1:17" hidden="1" x14ac:dyDescent="0.35">
      <c r="A32" s="18">
        <f>IF(D6=A3,0,
IF(D6=A4,0,
IF(D6=A5,-161.11,
IF(D6=A6,-322.22,
IF(D6=A7,-455.95,
IF(D6=A8,-161.11,
IF(D6=A9,-322.22,
IF(D6=A10,-455.95,
IF(D6=A11,-161.11,
IF(D6=A12,-322.22,
IF(D6=A13,-626.1,
IF(D6=A14,-161.11,
IF(D6=A15,-322.22,
IF(D6=A16,-455.95,
))))))))))))))</f>
        <v>0</v>
      </c>
      <c r="B32" s="23"/>
      <c r="D32" s="8" t="s">
        <v>54</v>
      </c>
    </row>
    <row r="33" spans="1:4" hidden="1" x14ac:dyDescent="0.35">
      <c r="A33" s="18">
        <f>IF(D6=A3,0,
IF(D6=A4,0,
IF(D6=A5,-295.11,
IF(D6=A6,-600.16,
IF(D6=A7,-880.83,
IF(D6=A8,-234.6,
IF(D6=A9,-477.1,
IF(D6=A10,-702.99,
IF(D6=A11,-234.6,
 IF(D6=A12,-477.1,
IF(D6=A13,-702.99,
IF(D6=A14,-295.11,
IF(D6=A15,-600.16,
IF(D6=A16,-880.83,
))))))))))))))</f>
        <v>0</v>
      </c>
      <c r="B33" s="23"/>
      <c r="D33" s="9" t="s">
        <v>55</v>
      </c>
    </row>
    <row r="34" spans="1:4" hidden="1" x14ac:dyDescent="0.35">
      <c r="A34" s="19">
        <v>-23.02</v>
      </c>
      <c r="B34" s="23"/>
      <c r="D34" s="8" t="s">
        <v>56</v>
      </c>
    </row>
    <row r="35" spans="1:4" hidden="1" x14ac:dyDescent="0.35">
      <c r="A35" s="19">
        <v>-250</v>
      </c>
      <c r="B35" s="23"/>
      <c r="D35" s="8" t="s">
        <v>57</v>
      </c>
    </row>
    <row r="36" spans="1:4" hidden="1" x14ac:dyDescent="0.35">
      <c r="A36" s="19">
        <v>1</v>
      </c>
      <c r="B36" s="23"/>
      <c r="D36" s="8" t="s">
        <v>58</v>
      </c>
    </row>
    <row r="37" spans="1:4" hidden="1" x14ac:dyDescent="0.35">
      <c r="A37" s="22">
        <v>0.5</v>
      </c>
      <c r="B37" s="23">
        <v>40</v>
      </c>
      <c r="D37" s="8" t="s">
        <v>59</v>
      </c>
    </row>
    <row r="38" spans="1:4" hidden="1" x14ac:dyDescent="0.35">
      <c r="A38" s="22">
        <v>0.6</v>
      </c>
      <c r="B38" s="23">
        <v>48</v>
      </c>
      <c r="D38" s="8" t="s">
        <v>60</v>
      </c>
    </row>
    <row r="39" spans="1:4" hidden="1" x14ac:dyDescent="0.35">
      <c r="A39" s="22">
        <v>0.7</v>
      </c>
      <c r="B39" s="23">
        <v>56</v>
      </c>
      <c r="D39" s="8" t="s">
        <v>61</v>
      </c>
    </row>
    <row r="40" spans="1:4" hidden="1" x14ac:dyDescent="0.35">
      <c r="A40" s="22">
        <v>0.75</v>
      </c>
      <c r="B40" s="23">
        <v>60</v>
      </c>
      <c r="D40" s="8" t="s">
        <v>62</v>
      </c>
    </row>
    <row r="41" spans="1:4" hidden="1" x14ac:dyDescent="0.35">
      <c r="A41" s="22">
        <v>0.8</v>
      </c>
      <c r="B41" s="23">
        <v>64</v>
      </c>
      <c r="C41" s="1"/>
      <c r="D41" s="8" t="s">
        <v>63</v>
      </c>
    </row>
    <row r="42" spans="1:4" hidden="1" x14ac:dyDescent="0.35">
      <c r="A42" s="22">
        <v>0.875</v>
      </c>
      <c r="B42" s="23">
        <v>70</v>
      </c>
      <c r="C42" s="1"/>
    </row>
    <row r="43" spans="1:4" ht="126" hidden="1" x14ac:dyDescent="0.35">
      <c r="A43" s="19"/>
      <c r="B43" s="23"/>
      <c r="C43" s="1"/>
      <c r="D43" s="31" t="s">
        <v>64</v>
      </c>
    </row>
    <row r="44" spans="1:4" hidden="1" x14ac:dyDescent="0.35">
      <c r="A44" s="19">
        <f>IF(E3=B37,(A33*0.5),
IF(E3=B38,(A33*0.6),
IF(E3=B39,(A33*0.7),
IF(E3=B40,(A33*0.75),
IF(E3=B41,(A33*0.8),
IF(E3=B42,(A33*0.875),
IF(E3=B35,(A33)
)))))))</f>
        <v>0</v>
      </c>
      <c r="B44" s="25" t="s">
        <v>65</v>
      </c>
      <c r="C44" s="1"/>
    </row>
    <row r="45" spans="1:4" hidden="1" x14ac:dyDescent="0.35">
      <c r="A45" s="23">
        <f>IF(E3=B37,(E13*0.5),
IF(E3=B38,(E13*0.6),
IF(E3=B39,(E13*0.625),
IF(E3=B40,(E13*0.75),
IF(E3=B41,(E13*0.8),
IF(E3=B42,(E13*0.875),
IF(E3=0,-(E13)
)))))))</f>
        <v>0</v>
      </c>
      <c r="B45" s="25" t="s">
        <v>66</v>
      </c>
      <c r="C45" s="1"/>
      <c r="D45" s="8" t="s">
        <v>67</v>
      </c>
    </row>
    <row r="46" spans="1:4" hidden="1" x14ac:dyDescent="0.35">
      <c r="A46" s="19">
        <f>IF(E3=B37,(A35*0.5),
IF(E3=B38,(A35*0.6),
IF(E3=B39,(A35*0.625),
IF(E3=B40,(A35*0.75),
IF(E3=B41,(A35*0.8),
IF(E3=B42,(A35*0.875),
IF(E3=B35,(A35),
)))))))</f>
        <v>-250</v>
      </c>
      <c r="B46" s="25" t="s">
        <v>68</v>
      </c>
      <c r="C46" s="1"/>
      <c r="D46" s="11"/>
    </row>
    <row r="47" spans="1:4" hidden="1" x14ac:dyDescent="0.35">
      <c r="A47" s="24"/>
      <c r="B47" s="33"/>
      <c r="C47" s="1"/>
      <c r="D47" s="8" t="s">
        <v>69</v>
      </c>
    </row>
    <row r="48" spans="1:4" hidden="1" x14ac:dyDescent="0.35">
      <c r="A48" s="19">
        <f>IF(E3=B37,(A34*0.5),
IF(E3=B38,(A34*0.6),
IF(E3=B39,(A34*0.625),
IF(E3=B40,(A34*0.75),
IF(E3=B41,(A34*0.8),
IF(E3=B42,(A34*0.875),
IF(E3=B35,(A34)
)))))))</f>
        <v>-23.02</v>
      </c>
      <c r="B48" s="23"/>
      <c r="C48" s="1"/>
      <c r="D48" s="11"/>
    </row>
    <row r="49" spans="1:4" ht="63.5" hidden="1" x14ac:dyDescent="0.35">
      <c r="A49" s="19">
        <f>IF(AND(E13&gt;0,E13&lt;21.57),A45,A48)</f>
        <v>-23.02</v>
      </c>
      <c r="B49" s="23"/>
      <c r="C49" s="1"/>
      <c r="D49" s="31" t="s">
        <v>70</v>
      </c>
    </row>
    <row r="50" spans="1:4" hidden="1" x14ac:dyDescent="0.35">
      <c r="A50" s="18">
        <f>IF(E3=B37,(A32*0.5),
IF(E3=B38,(A32*0.6),
IF(E3=B39,(A32*0.625),
IF(E3=B40,(A32*0.75),
IF(E3=B41,(A32*0.8),
IF(E3=B42,(A32*0.875),
IF(E3=B35,(A32)
)))))))</f>
        <v>0</v>
      </c>
      <c r="B50" s="33"/>
      <c r="C50" s="1"/>
    </row>
    <row r="51" spans="1:4" hidden="1" x14ac:dyDescent="0.35">
      <c r="C51" s="1"/>
      <c r="D51" s="8" t="s">
        <v>71</v>
      </c>
    </row>
    <row r="52" spans="1:4" x14ac:dyDescent="0.35">
      <c r="C52" s="1"/>
    </row>
    <row r="53" spans="1:4" x14ac:dyDescent="0.35">
      <c r="C53" s="1"/>
    </row>
    <row r="54" spans="1:4" x14ac:dyDescent="0.35">
      <c r="C54" s="1"/>
    </row>
    <row r="55" spans="1:4" x14ac:dyDescent="0.35">
      <c r="C55" s="1"/>
    </row>
    <row r="56" spans="1:4" x14ac:dyDescent="0.35">
      <c r="C56" s="1"/>
    </row>
    <row r="57" spans="1:4" x14ac:dyDescent="0.35">
      <c r="C57" s="1"/>
    </row>
    <row r="58" spans="1:4" x14ac:dyDescent="0.35">
      <c r="C58" s="1"/>
    </row>
    <row r="59" spans="1:4" x14ac:dyDescent="0.35">
      <c r="C59" s="1"/>
    </row>
    <row r="60" spans="1:4" x14ac:dyDescent="0.35">
      <c r="C60" s="1"/>
    </row>
    <row r="61" spans="1:4" x14ac:dyDescent="0.35">
      <c r="C61" s="1"/>
    </row>
    <row r="62" spans="1:4" x14ac:dyDescent="0.35">
      <c r="C62" s="1"/>
    </row>
    <row r="63" spans="1:4" x14ac:dyDescent="0.35">
      <c r="C63" s="1"/>
    </row>
    <row r="64" spans="1:4" x14ac:dyDescent="0.35">
      <c r="C64" s="1"/>
    </row>
    <row r="65" spans="3:3" x14ac:dyDescent="0.35">
      <c r="C65" s="1"/>
    </row>
    <row r="66" spans="3:3" x14ac:dyDescent="0.35">
      <c r="C66" s="1"/>
    </row>
    <row r="67" spans="3:3" x14ac:dyDescent="0.35">
      <c r="C67" s="1"/>
    </row>
    <row r="68" spans="3:3" x14ac:dyDescent="0.35">
      <c r="C68" s="1"/>
    </row>
    <row r="69" spans="3:3" x14ac:dyDescent="0.35">
      <c r="C69" s="1"/>
    </row>
    <row r="70" spans="3:3" x14ac:dyDescent="0.35">
      <c r="C70" s="1"/>
    </row>
    <row r="71" spans="3:3" x14ac:dyDescent="0.35">
      <c r="C71" s="1"/>
    </row>
    <row r="72" spans="3:3" x14ac:dyDescent="0.35">
      <c r="C72" s="1"/>
    </row>
    <row r="73" spans="3:3" x14ac:dyDescent="0.35">
      <c r="C73" s="1"/>
    </row>
    <row r="74" spans="3:3" x14ac:dyDescent="0.35">
      <c r="C74" s="1"/>
    </row>
    <row r="75" spans="3:3" x14ac:dyDescent="0.35">
      <c r="C75" s="1"/>
    </row>
    <row r="76" spans="3:3" x14ac:dyDescent="0.35">
      <c r="C76" s="1"/>
    </row>
    <row r="77" spans="3:3" x14ac:dyDescent="0.35">
      <c r="C77" s="1"/>
    </row>
    <row r="78" spans="3:3" x14ac:dyDescent="0.35">
      <c r="C78" s="1"/>
    </row>
    <row r="79" spans="3:3" x14ac:dyDescent="0.35">
      <c r="C79" s="1"/>
    </row>
    <row r="80" spans="3:3" x14ac:dyDescent="0.35">
      <c r="C80" s="1"/>
    </row>
    <row r="81" spans="3:3" x14ac:dyDescent="0.35">
      <c r="C81" s="1"/>
    </row>
    <row r="82" spans="3:3" x14ac:dyDescent="0.35">
      <c r="C82" s="1"/>
    </row>
    <row r="83" spans="3:3" x14ac:dyDescent="0.35">
      <c r="C83" s="1"/>
    </row>
    <row r="84" spans="3:3" x14ac:dyDescent="0.35">
      <c r="C84" s="1"/>
    </row>
    <row r="85" spans="3:3" x14ac:dyDescent="0.35">
      <c r="C85" s="1"/>
    </row>
    <row r="86" spans="3:3" x14ac:dyDescent="0.35">
      <c r="C86" s="1"/>
    </row>
    <row r="87" spans="3:3" x14ac:dyDescent="0.35">
      <c r="C87" s="1"/>
    </row>
    <row r="88" spans="3:3" x14ac:dyDescent="0.35">
      <c r="C88" s="1"/>
    </row>
    <row r="89" spans="3:3" x14ac:dyDescent="0.35">
      <c r="C89" s="1"/>
    </row>
    <row r="90" spans="3:3" x14ac:dyDescent="0.35">
      <c r="C90" s="1"/>
    </row>
    <row r="91" spans="3:3" x14ac:dyDescent="0.35">
      <c r="C91" s="1"/>
    </row>
    <row r="92" spans="3:3" x14ac:dyDescent="0.35">
      <c r="C92" s="1"/>
    </row>
    <row r="93" spans="3:3" x14ac:dyDescent="0.35">
      <c r="C93" s="1"/>
    </row>
    <row r="94" spans="3:3" x14ac:dyDescent="0.35">
      <c r="C94" s="1"/>
    </row>
    <row r="95" spans="3:3" x14ac:dyDescent="0.35">
      <c r="C95" s="1"/>
    </row>
    <row r="96" spans="3:3" x14ac:dyDescent="0.35">
      <c r="C96" s="1"/>
    </row>
    <row r="97" spans="3:3" x14ac:dyDescent="0.35">
      <c r="C97" s="1"/>
    </row>
    <row r="98" spans="3:3" x14ac:dyDescent="0.35">
      <c r="C98" s="1"/>
    </row>
    <row r="99" spans="3:3" x14ac:dyDescent="0.35">
      <c r="C99" s="1"/>
    </row>
    <row r="100" spans="3:3" x14ac:dyDescent="0.35">
      <c r="C100" s="1"/>
    </row>
    <row r="101" spans="3:3" x14ac:dyDescent="0.35">
      <c r="C101" s="1"/>
    </row>
    <row r="102" spans="3:3" x14ac:dyDescent="0.35">
      <c r="C102" s="1"/>
    </row>
    <row r="103" spans="3:3" x14ac:dyDescent="0.35">
      <c r="C103" s="1"/>
    </row>
    <row r="104" spans="3:3" x14ac:dyDescent="0.35">
      <c r="C104" s="1"/>
    </row>
    <row r="105" spans="3:3" x14ac:dyDescent="0.35">
      <c r="C105" s="1"/>
    </row>
    <row r="106" spans="3:3" x14ac:dyDescent="0.35">
      <c r="C106" s="1"/>
    </row>
    <row r="107" spans="3:3" x14ac:dyDescent="0.35">
      <c r="C107" s="1"/>
    </row>
    <row r="108" spans="3:3" x14ac:dyDescent="0.35">
      <c r="C108" s="1"/>
    </row>
    <row r="109" spans="3:3" x14ac:dyDescent="0.35">
      <c r="C109" s="1"/>
    </row>
    <row r="110" spans="3:3" x14ac:dyDescent="0.35">
      <c r="C110" s="1"/>
    </row>
    <row r="111" spans="3:3" x14ac:dyDescent="0.35">
      <c r="C111" s="1"/>
    </row>
    <row r="112" spans="3:3" x14ac:dyDescent="0.35">
      <c r="C112" s="1"/>
    </row>
    <row r="113" spans="3:3" x14ac:dyDescent="0.35">
      <c r="C113" s="1"/>
    </row>
    <row r="114" spans="3:3" x14ac:dyDescent="0.35">
      <c r="C114" s="1"/>
    </row>
    <row r="115" spans="3:3" x14ac:dyDescent="0.35">
      <c r="C115" s="1"/>
    </row>
    <row r="116" spans="3:3" x14ac:dyDescent="0.35">
      <c r="C116" s="1"/>
    </row>
    <row r="117" spans="3:3" x14ac:dyDescent="0.35">
      <c r="C117" s="1"/>
    </row>
    <row r="118" spans="3:3" x14ac:dyDescent="0.35">
      <c r="C118" s="1"/>
    </row>
    <row r="119" spans="3:3" x14ac:dyDescent="0.35">
      <c r="C119" s="1"/>
    </row>
    <row r="120" spans="3:3" x14ac:dyDescent="0.35">
      <c r="C120" s="1"/>
    </row>
    <row r="121" spans="3:3" x14ac:dyDescent="0.35">
      <c r="C121" s="1"/>
    </row>
    <row r="122" spans="3:3" x14ac:dyDescent="0.35">
      <c r="C122" s="1"/>
    </row>
    <row r="123" spans="3:3" x14ac:dyDescent="0.35">
      <c r="C123" s="1"/>
    </row>
    <row r="124" spans="3:3" x14ac:dyDescent="0.35">
      <c r="C124" s="1"/>
    </row>
    <row r="125" spans="3:3" x14ac:dyDescent="0.35">
      <c r="C125" s="1"/>
    </row>
    <row r="126" spans="3:3" x14ac:dyDescent="0.35">
      <c r="C126" s="1"/>
    </row>
    <row r="127" spans="3:3" x14ac:dyDescent="0.35">
      <c r="C127" s="1"/>
    </row>
    <row r="128" spans="3:3" x14ac:dyDescent="0.35">
      <c r="C128" s="1"/>
    </row>
    <row r="129" spans="3:3" x14ac:dyDescent="0.35">
      <c r="C129" s="1"/>
    </row>
    <row r="130" spans="3:3" x14ac:dyDescent="0.35">
      <c r="C130" s="1"/>
    </row>
    <row r="131" spans="3:3" x14ac:dyDescent="0.35">
      <c r="C131" s="1"/>
    </row>
    <row r="132" spans="3:3" x14ac:dyDescent="0.35">
      <c r="C132" s="1"/>
    </row>
    <row r="133" spans="3:3" x14ac:dyDescent="0.35">
      <c r="C133" s="1"/>
    </row>
    <row r="134" spans="3:3" x14ac:dyDescent="0.35">
      <c r="C134" s="1"/>
    </row>
    <row r="135" spans="3:3" x14ac:dyDescent="0.35">
      <c r="C135" s="1"/>
    </row>
    <row r="136" spans="3:3" x14ac:dyDescent="0.35">
      <c r="C136" s="1"/>
    </row>
    <row r="137" spans="3:3" x14ac:dyDescent="0.35">
      <c r="C137" s="1"/>
    </row>
    <row r="138" spans="3:3" x14ac:dyDescent="0.35">
      <c r="C138" s="1"/>
    </row>
    <row r="139" spans="3:3" x14ac:dyDescent="0.35">
      <c r="C139" s="1"/>
    </row>
    <row r="140" spans="3:3" x14ac:dyDescent="0.35">
      <c r="C140" s="1"/>
    </row>
    <row r="141" spans="3:3" x14ac:dyDescent="0.35">
      <c r="C141" s="1"/>
    </row>
    <row r="142" spans="3:3" x14ac:dyDescent="0.35">
      <c r="C142" s="1"/>
    </row>
    <row r="143" spans="3:3" x14ac:dyDescent="0.35">
      <c r="C143" s="1"/>
    </row>
    <row r="144" spans="3:3" x14ac:dyDescent="0.35">
      <c r="C144" s="1"/>
    </row>
    <row r="145" spans="3:3" x14ac:dyDescent="0.35">
      <c r="C145" s="1"/>
    </row>
    <row r="146" spans="3:3" x14ac:dyDescent="0.35">
      <c r="C146" s="1"/>
    </row>
    <row r="147" spans="3:3" x14ac:dyDescent="0.35">
      <c r="C147" s="1"/>
    </row>
    <row r="148" spans="3:3" x14ac:dyDescent="0.35">
      <c r="C148" s="1"/>
    </row>
    <row r="149" spans="3:3" x14ac:dyDescent="0.35">
      <c r="C149" s="1"/>
    </row>
    <row r="150" spans="3:3" x14ac:dyDescent="0.35">
      <c r="C150" s="1"/>
    </row>
    <row r="151" spans="3:3" x14ac:dyDescent="0.35">
      <c r="C151" s="1"/>
    </row>
    <row r="152" spans="3:3" x14ac:dyDescent="0.35">
      <c r="C152" s="1"/>
    </row>
  </sheetData>
  <sheetProtection algorithmName="SHA-512" hashValue="GLhL6FEQKZPa29GSSZHE/v5cdVsvmrj8oblB/3SqIX8Al7IJ4g2tu9xE5/wiZAcqwFEBM+NUTybstKoSiK+4BA==" saltValue="Wi5/0wzIYmb3V+JEk3MPIg==" spinCount="100000" sheet="1" objects="1" scenarios="1"/>
  <mergeCells count="3">
    <mergeCell ref="E1:I1"/>
    <mergeCell ref="D26:E26"/>
    <mergeCell ref="D27:E28"/>
  </mergeCells>
  <conditionalFormatting sqref="E18">
    <cfRule type="cellIs" dxfId="20" priority="1" operator="lessThan">
      <formula>1</formula>
    </cfRule>
  </conditionalFormatting>
  <conditionalFormatting sqref="E23">
    <cfRule type="cellIs" dxfId="19" priority="5" operator="lessThan">
      <formula>1</formula>
    </cfRule>
    <cfRule type="cellIs" dxfId="18" priority="6" operator="greaterThan">
      <formula>0</formula>
    </cfRule>
    <cfRule type="cellIs" dxfId="17" priority="7" operator="lessThan">
      <formula>0</formula>
    </cfRule>
  </conditionalFormatting>
  <conditionalFormatting sqref="E24">
    <cfRule type="cellIs" dxfId="16" priority="2" operator="equal">
      <formula>0</formula>
    </cfRule>
    <cfRule type="cellIs" dxfId="15" priority="3" operator="lessThan">
      <formula>1</formula>
    </cfRule>
    <cfRule type="cellIs" dxfId="14" priority="4" operator="greaterThan">
      <formula>0</formula>
    </cfRule>
  </conditionalFormatting>
  <dataValidations count="5">
    <dataValidation type="list" allowBlank="1" showErrorMessage="1" error="Please reselect an option by clicking &quot;CANCEL&quot; on this pop up and reselecting an option from the drop down menu." prompt="Please use the drop down button to scroll through all selections." sqref="D6" xr:uid="{1C842E88-FF84-4B53-ABDD-0B21E025F02F}">
      <formula1>MEDINS</formula1>
    </dataValidation>
    <dataValidation type="list" allowBlank="1" showInputMessage="1" showErrorMessage="1" error="Please reselect an option by clicking &quot;CANCEL&quot; on this pop up and reselecting an option from the drop down menu." sqref="D13" xr:uid="{A712ACE4-0986-4EFC-8454-A7942A9A382D}">
      <formula1>DENTIST</formula1>
    </dataValidation>
    <dataValidation type="list" allowBlank="1" showInputMessage="1" showErrorMessage="1" error="Please reselect an option by clicking &quot;CANCEL&quot; on this pop up and reselecting an option from the drop down menu." sqref="D18" xr:uid="{DC5629EE-D40E-42B0-B3E1-2819C18AF58D}">
      <formula1>Viz</formula1>
    </dataValidation>
    <dataValidation type="list" allowBlank="1" showInputMessage="1" showErrorMessage="1" sqref="E3" xr:uid="{3B693A6A-0BC6-458C-B21E-E30AC2B187CA}">
      <formula1>PT</formula1>
    </dataValidation>
    <dataValidation type="list" showInputMessage="1" showErrorMessage="1" sqref="E4" xr:uid="{D5DB0CA6-AB75-484D-BAB9-1551F266F87F}">
      <formula1>"CHOOSE,NO,YES"</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152"/>
  <sheetViews>
    <sheetView topLeftCell="C1" zoomScaleNormal="100" workbookViewId="0"/>
  </sheetViews>
  <sheetFormatPr defaultColWidth="9.1796875" defaultRowHeight="14.5" x14ac:dyDescent="0.35"/>
  <cols>
    <col min="1" max="1" width="27.26953125" style="1" hidden="1" customWidth="1"/>
    <col min="2" max="2" width="7.54296875" style="12" hidden="1" customWidth="1"/>
    <col min="3" max="3" width="3.7265625" style="7" customWidth="1"/>
    <col min="4" max="4" width="32.7265625" style="1" customWidth="1"/>
    <col min="5" max="5" width="42.7265625" style="1" customWidth="1"/>
    <col min="6" max="13" width="8.7265625" style="1" customWidth="1"/>
    <col min="14" max="16384" width="9.1796875" style="1"/>
  </cols>
  <sheetData>
    <row r="1" spans="1:17" ht="40" customHeight="1" x14ac:dyDescent="0.35">
      <c r="D1" s="28"/>
      <c r="E1" s="88"/>
      <c r="F1" s="88"/>
      <c r="G1" s="88"/>
      <c r="H1" s="88"/>
      <c r="I1" s="88"/>
      <c r="J1" s="17"/>
      <c r="K1" s="17"/>
      <c r="L1" s="17"/>
      <c r="M1" s="17"/>
    </row>
    <row r="2" spans="1:17" ht="40" customHeight="1" x14ac:dyDescent="0.35">
      <c r="D2" s="29"/>
      <c r="E2" s="29"/>
      <c r="F2" s="29"/>
      <c r="G2" s="29"/>
      <c r="H2" s="29"/>
      <c r="I2" s="29"/>
      <c r="J2" s="17"/>
      <c r="K2" s="17"/>
      <c r="L2" s="17"/>
      <c r="M2" s="17"/>
    </row>
    <row r="3" spans="1:17" ht="18.5" x14ac:dyDescent="0.45">
      <c r="A3" s="18" t="s">
        <v>7</v>
      </c>
      <c r="B3" s="23">
        <v>0</v>
      </c>
      <c r="C3" s="46"/>
      <c r="D3" s="47" t="s">
        <v>8</v>
      </c>
      <c r="E3" s="27"/>
      <c r="F3" s="48"/>
      <c r="G3" s="48"/>
      <c r="H3" s="48"/>
      <c r="I3" s="48"/>
      <c r="J3" s="48"/>
      <c r="K3" s="49"/>
      <c r="L3" s="13"/>
      <c r="M3" s="14"/>
      <c r="N3" s="14"/>
      <c r="O3" s="14"/>
      <c r="P3" s="14"/>
      <c r="Q3" s="14"/>
    </row>
    <row r="4" spans="1:17" ht="18.5" x14ac:dyDescent="0.45">
      <c r="A4" s="19" t="s">
        <v>9</v>
      </c>
      <c r="B4" s="23">
        <v>0</v>
      </c>
      <c r="C4" s="46"/>
      <c r="D4" s="50"/>
      <c r="E4" s="3"/>
      <c r="F4" s="48"/>
      <c r="G4" s="48"/>
      <c r="H4" s="48"/>
      <c r="I4" s="48"/>
      <c r="J4" s="48"/>
      <c r="K4" s="49"/>
      <c r="L4" s="15"/>
      <c r="M4" s="14"/>
      <c r="N4" s="14"/>
      <c r="O4" s="14"/>
      <c r="P4" s="14"/>
      <c r="Q4" s="14"/>
    </row>
    <row r="5" spans="1:17" ht="18.5" x14ac:dyDescent="0.45">
      <c r="A5" s="20" t="s">
        <v>10</v>
      </c>
      <c r="B5" s="23">
        <v>495.99</v>
      </c>
      <c r="C5" s="51"/>
      <c r="D5" s="48"/>
      <c r="E5" s="48"/>
      <c r="F5" s="48"/>
      <c r="G5" s="48"/>
      <c r="H5" s="48"/>
      <c r="I5" s="48"/>
      <c r="J5" s="48"/>
      <c r="K5" s="49"/>
      <c r="L5" s="16"/>
      <c r="M5" s="14"/>
      <c r="N5" s="16"/>
      <c r="O5" s="14"/>
      <c r="P5" s="14"/>
      <c r="Q5" s="14"/>
    </row>
    <row r="6" spans="1:17" ht="18.5" x14ac:dyDescent="0.45">
      <c r="A6" s="20" t="s">
        <v>11</v>
      </c>
      <c r="B6" s="23">
        <v>992</v>
      </c>
      <c r="C6" s="52" t="s">
        <v>12</v>
      </c>
      <c r="D6" s="4" t="s">
        <v>7</v>
      </c>
      <c r="E6" s="53">
        <f>IF(D6=A3,B3,IF(D6=A4,B4,IF(D6=A5,B5,IF(D6=A6,B6,IF(D6=A7,B7,IF(D6=A8,B8,IF(D6=A9,B9, IF(D6=A10,B10, IF(D6=A11,B11, IF(D6=A12,B12, IF(D6=A13,B13, IF(D6=A14,B14, IF(D6=A15,B15,IF(D6=A16,B16))))))))))))))</f>
        <v>0</v>
      </c>
      <c r="F6" s="48"/>
      <c r="G6" s="48"/>
      <c r="H6" s="48"/>
      <c r="I6" s="48"/>
      <c r="J6" s="48"/>
      <c r="K6" s="49"/>
      <c r="L6" s="15"/>
      <c r="M6" s="14"/>
      <c r="N6" s="14"/>
      <c r="O6" s="14"/>
      <c r="P6" s="14"/>
      <c r="Q6" s="14"/>
    </row>
    <row r="7" spans="1:17" ht="18.5" x14ac:dyDescent="0.45">
      <c r="A7" s="20" t="s">
        <v>13</v>
      </c>
      <c r="B7" s="23">
        <v>1398.15</v>
      </c>
      <c r="C7" s="51"/>
      <c r="D7" s="54" t="s">
        <v>14</v>
      </c>
      <c r="E7" s="55">
        <f>IF(E4="YES",A50,A44)</f>
        <v>0</v>
      </c>
      <c r="F7" s="48"/>
      <c r="G7" s="48"/>
      <c r="H7" s="48"/>
      <c r="I7" s="48"/>
      <c r="J7" s="48"/>
      <c r="K7" s="49"/>
      <c r="L7" s="14"/>
      <c r="M7" s="14"/>
      <c r="N7" s="14"/>
      <c r="O7" s="14"/>
      <c r="P7" s="14"/>
      <c r="Q7" s="14"/>
    </row>
    <row r="8" spans="1:17" ht="21" x14ac:dyDescent="0.5">
      <c r="A8" s="21" t="s">
        <v>15</v>
      </c>
      <c r="B8" s="23">
        <v>394.29</v>
      </c>
      <c r="C8" s="51"/>
      <c r="D8" s="56" t="s">
        <v>16</v>
      </c>
      <c r="E8" s="57">
        <f>SUM(E6:E7)</f>
        <v>0</v>
      </c>
      <c r="F8" s="48"/>
      <c r="G8" s="48"/>
      <c r="H8" s="48"/>
      <c r="I8" s="48"/>
      <c r="J8" s="48"/>
      <c r="K8" s="49"/>
    </row>
    <row r="9" spans="1:17" ht="18.5" x14ac:dyDescent="0.45">
      <c r="A9" s="21" t="s">
        <v>17</v>
      </c>
      <c r="B9" s="23">
        <v>788.59</v>
      </c>
      <c r="C9" s="51"/>
      <c r="D9" s="58"/>
      <c r="E9" s="59" t="s">
        <v>72</v>
      </c>
      <c r="F9" s="48"/>
      <c r="G9" s="48"/>
      <c r="H9" s="48"/>
      <c r="I9" s="48"/>
      <c r="J9" s="48"/>
      <c r="K9" s="49"/>
    </row>
    <row r="10" spans="1:17" ht="15.75" customHeight="1" x14ac:dyDescent="0.45">
      <c r="A10" s="21" t="s">
        <v>18</v>
      </c>
      <c r="B10" s="23">
        <v>1115.8499999999999</v>
      </c>
      <c r="C10" s="51"/>
      <c r="D10" s="58"/>
      <c r="E10" s="60"/>
      <c r="F10" s="48"/>
      <c r="G10" s="48"/>
      <c r="H10" s="48"/>
      <c r="I10" s="48"/>
      <c r="J10" s="48"/>
      <c r="K10" s="49"/>
    </row>
    <row r="11" spans="1:17" ht="15.75" customHeight="1" x14ac:dyDescent="0.45">
      <c r="A11" s="20" t="s">
        <v>19</v>
      </c>
      <c r="B11" s="23">
        <v>1227.1099999999999</v>
      </c>
      <c r="C11" s="51"/>
      <c r="D11" s="58"/>
      <c r="E11" s="60"/>
      <c r="F11" s="48"/>
      <c r="G11" s="48"/>
      <c r="H11" s="48"/>
      <c r="I11" s="48"/>
      <c r="J11" s="48"/>
      <c r="K11" s="49"/>
    </row>
    <row r="12" spans="1:17" ht="17.5" x14ac:dyDescent="0.35">
      <c r="A12" s="20" t="s">
        <v>20</v>
      </c>
      <c r="B12" s="23">
        <v>2454.23</v>
      </c>
      <c r="C12" s="51"/>
      <c r="D12" s="61"/>
      <c r="E12" s="62"/>
      <c r="F12" s="48"/>
      <c r="G12" s="48"/>
      <c r="H12" s="48"/>
      <c r="I12" s="48"/>
      <c r="J12" s="48"/>
      <c r="K12" s="49"/>
    </row>
    <row r="13" spans="1:17" ht="18.5" x14ac:dyDescent="0.45">
      <c r="A13" s="20" t="s">
        <v>21</v>
      </c>
      <c r="B13" s="23">
        <v>3459.05</v>
      </c>
      <c r="C13" s="52" t="s">
        <v>22</v>
      </c>
      <c r="D13" s="5" t="s">
        <v>23</v>
      </c>
      <c r="E13" s="53">
        <f>IF(D13=A19,B19, IF(D13=A20,B20, IF(D13=A21,B21, IF(D13=A22,B22, IF(D13=A23,B23, IF(D13=A24,B24, ))))))</f>
        <v>0</v>
      </c>
      <c r="F13" s="48"/>
      <c r="G13" s="48"/>
      <c r="H13" s="48"/>
      <c r="I13" s="48"/>
      <c r="J13" s="48"/>
      <c r="K13" s="49"/>
      <c r="N13"/>
    </row>
    <row r="14" spans="1:17" ht="17.5" x14ac:dyDescent="0.35">
      <c r="A14" s="20" t="s">
        <v>24</v>
      </c>
      <c r="B14" s="23">
        <v>410.03</v>
      </c>
      <c r="C14" s="51"/>
      <c r="D14" s="54" t="s">
        <v>25</v>
      </c>
      <c r="E14" s="55">
        <f>IF(E13&lt;1,0,A49)</f>
        <v>0</v>
      </c>
      <c r="F14" s="48"/>
      <c r="G14" s="48"/>
      <c r="H14" s="48"/>
      <c r="I14" s="48"/>
      <c r="J14" s="48"/>
      <c r="K14" s="49"/>
    </row>
    <row r="15" spans="1:17" ht="21" x14ac:dyDescent="0.5">
      <c r="A15" s="20" t="s">
        <v>26</v>
      </c>
      <c r="B15" s="23">
        <v>820.07</v>
      </c>
      <c r="C15" s="51"/>
      <c r="D15" s="56" t="s">
        <v>16</v>
      </c>
      <c r="E15" s="57">
        <f>IF(SUM(E13:E14)&lt;0,0,SUM(E13:E14))</f>
        <v>0</v>
      </c>
      <c r="F15" s="48"/>
      <c r="G15" s="48"/>
      <c r="H15" s="48"/>
      <c r="I15" s="48"/>
      <c r="J15" s="48"/>
      <c r="K15" s="49"/>
    </row>
    <row r="16" spans="1:17" ht="18.5" x14ac:dyDescent="0.45">
      <c r="A16" s="20" t="s">
        <v>27</v>
      </c>
      <c r="B16" s="23">
        <v>1155.81</v>
      </c>
      <c r="C16" s="51"/>
      <c r="D16" s="63"/>
      <c r="E16" s="53"/>
      <c r="F16" s="48"/>
      <c r="G16" s="48"/>
      <c r="H16" s="48"/>
      <c r="I16" s="48"/>
      <c r="J16" s="48"/>
      <c r="K16" s="49"/>
    </row>
    <row r="17" spans="1:17" ht="17.5" x14ac:dyDescent="0.35">
      <c r="A17" s="18" t="s">
        <v>23</v>
      </c>
      <c r="B17" s="23">
        <v>0</v>
      </c>
      <c r="C17" s="51"/>
      <c r="D17" s="63"/>
      <c r="E17" s="62" t="s">
        <v>28</v>
      </c>
      <c r="F17" s="48"/>
      <c r="G17" s="48"/>
      <c r="H17" s="48"/>
      <c r="I17" s="48"/>
      <c r="J17" s="48"/>
      <c r="K17" s="49"/>
    </row>
    <row r="18" spans="1:17" ht="21" x14ac:dyDescent="0.5">
      <c r="A18" s="21" t="s">
        <v>29</v>
      </c>
      <c r="B18" s="23">
        <v>0</v>
      </c>
      <c r="C18" s="52" t="s">
        <v>30</v>
      </c>
      <c r="D18" s="26" t="s">
        <v>31</v>
      </c>
      <c r="E18" s="57">
        <f>IF(D18=A25,B25,IF(D18=A26,B26,IF(D18=A27,B27,IF(D18=A28,B28,IF(D18=A29,B29,IF(D18=A30,B30,))))))</f>
        <v>0</v>
      </c>
      <c r="F18" s="48"/>
      <c r="G18" s="48"/>
      <c r="H18" s="48"/>
      <c r="I18" s="48"/>
      <c r="J18" s="48"/>
      <c r="K18" s="49"/>
    </row>
    <row r="19" spans="1:17" ht="17.5" x14ac:dyDescent="0.35">
      <c r="A19" s="20" t="s">
        <v>32</v>
      </c>
      <c r="B19" s="23">
        <v>7.77</v>
      </c>
      <c r="C19" s="51"/>
      <c r="D19" s="64"/>
      <c r="E19" s="65"/>
      <c r="F19" s="48"/>
      <c r="G19" s="48"/>
      <c r="H19" s="48"/>
      <c r="I19" s="48"/>
      <c r="J19" s="48"/>
      <c r="K19" s="49"/>
    </row>
    <row r="20" spans="1:17" ht="18.5" x14ac:dyDescent="0.45">
      <c r="A20" s="20" t="s">
        <v>33</v>
      </c>
      <c r="B20" s="23">
        <v>14.84</v>
      </c>
      <c r="C20" s="51"/>
      <c r="D20" s="54" t="s">
        <v>34</v>
      </c>
      <c r="E20" s="66">
        <f>SUM(E8,E15, E18)</f>
        <v>0</v>
      </c>
      <c r="F20" s="48"/>
      <c r="G20" s="48"/>
      <c r="H20" s="48"/>
      <c r="I20" s="48"/>
      <c r="J20" s="48"/>
      <c r="K20" s="49"/>
    </row>
    <row r="21" spans="1:17" ht="19" thickBot="1" x14ac:dyDescent="0.5">
      <c r="A21" s="20" t="s">
        <v>35</v>
      </c>
      <c r="B21" s="23">
        <v>23.1</v>
      </c>
      <c r="C21" s="51"/>
      <c r="D21" s="54" t="s">
        <v>36</v>
      </c>
      <c r="E21" s="67">
        <f>A46</f>
        <v>-200</v>
      </c>
      <c r="F21" s="48"/>
      <c r="G21" s="48"/>
      <c r="H21" s="48"/>
      <c r="I21" s="48"/>
      <c r="J21" s="48"/>
      <c r="K21" s="49"/>
      <c r="L21" s="13"/>
      <c r="M21" s="14"/>
      <c r="N21" s="14"/>
      <c r="O21" s="14"/>
      <c r="P21" s="14"/>
      <c r="Q21" s="14"/>
    </row>
    <row r="22" spans="1:17" ht="19" thickTop="1" x14ac:dyDescent="0.45">
      <c r="A22" s="20" t="s">
        <v>37</v>
      </c>
      <c r="B22" s="23">
        <v>23.02</v>
      </c>
      <c r="C22" s="68"/>
      <c r="D22" s="69"/>
      <c r="E22" s="70"/>
      <c r="F22" s="48"/>
      <c r="G22" s="48"/>
      <c r="H22" s="48"/>
      <c r="I22" s="48"/>
      <c r="J22" s="48"/>
      <c r="K22" s="49"/>
      <c r="L22" s="15"/>
      <c r="M22" s="14"/>
      <c r="N22" s="14"/>
      <c r="O22" s="14"/>
      <c r="P22" s="14"/>
      <c r="Q22" s="14"/>
    </row>
    <row r="23" spans="1:17" ht="25" x14ac:dyDescent="0.5">
      <c r="A23" s="20" t="s">
        <v>38</v>
      </c>
      <c r="B23" s="23">
        <v>41.13</v>
      </c>
      <c r="C23" s="51"/>
      <c r="D23" s="71" t="s">
        <v>39</v>
      </c>
      <c r="E23" s="72">
        <f>IF(SUM(E20:E21)&gt;0,SUM(E20:E21),0)</f>
        <v>0</v>
      </c>
      <c r="F23" s="48"/>
      <c r="G23" s="48"/>
      <c r="H23" s="48"/>
      <c r="I23" s="48"/>
      <c r="J23" s="48"/>
      <c r="K23" s="49"/>
      <c r="L23" s="16"/>
      <c r="M23" s="14"/>
      <c r="N23" s="16"/>
      <c r="O23" s="14"/>
      <c r="P23" s="14"/>
      <c r="Q23" s="14"/>
    </row>
    <row r="24" spans="1:17" ht="27" customHeight="1" x14ac:dyDescent="0.5">
      <c r="A24" s="20" t="s">
        <v>40</v>
      </c>
      <c r="B24" s="23">
        <v>68.2</v>
      </c>
      <c r="C24" s="73"/>
      <c r="D24" s="74" t="s">
        <v>41</v>
      </c>
      <c r="E24" s="75">
        <f>IF(SUM(E20:E21)&gt;0,0,SUM(E20:E21))</f>
        <v>-200</v>
      </c>
      <c r="F24" s="48"/>
      <c r="G24" s="48"/>
      <c r="H24" s="48"/>
      <c r="I24" s="48"/>
      <c r="J24" s="48"/>
      <c r="K24" s="49"/>
      <c r="L24" s="15"/>
      <c r="M24" s="14"/>
      <c r="N24" s="14"/>
      <c r="O24" s="14"/>
      <c r="P24" s="14"/>
      <c r="Q24" s="14"/>
    </row>
    <row r="25" spans="1:17" ht="31.5" customHeight="1" x14ac:dyDescent="0.45">
      <c r="A25" s="20" t="s">
        <v>31</v>
      </c>
      <c r="B25" s="23">
        <v>0</v>
      </c>
      <c r="C25" s="73"/>
      <c r="D25" s="76" t="s">
        <v>42</v>
      </c>
      <c r="E25" s="77">
        <f>(E23*26)/12</f>
        <v>0</v>
      </c>
      <c r="F25" s="48"/>
      <c r="G25" s="48"/>
      <c r="H25" s="48"/>
      <c r="I25" s="48"/>
      <c r="J25" s="48"/>
      <c r="K25" s="49"/>
      <c r="L25" s="14"/>
      <c r="M25" s="14"/>
      <c r="N25" s="14"/>
      <c r="O25" s="14"/>
      <c r="P25" s="14"/>
      <c r="Q25" s="14"/>
    </row>
    <row r="26" spans="1:17" ht="12.75" customHeight="1" x14ac:dyDescent="0.35">
      <c r="A26" s="18" t="s">
        <v>43</v>
      </c>
      <c r="B26" s="23">
        <v>0</v>
      </c>
      <c r="C26" s="68"/>
      <c r="D26" s="90" t="s">
        <v>44</v>
      </c>
      <c r="E26" s="90"/>
      <c r="F26" s="48"/>
      <c r="G26" s="48"/>
      <c r="H26" s="48"/>
      <c r="I26" s="48"/>
      <c r="J26" s="48"/>
      <c r="K26" s="49"/>
    </row>
    <row r="27" spans="1:17" ht="51" customHeight="1" x14ac:dyDescent="0.35">
      <c r="A27" s="18" t="s">
        <v>45</v>
      </c>
      <c r="B27" s="23">
        <v>2.83</v>
      </c>
      <c r="C27" s="73"/>
      <c r="D27" s="91" t="s">
        <v>46</v>
      </c>
      <c r="E27" s="91"/>
      <c r="F27" s="48"/>
      <c r="G27" s="48"/>
      <c r="H27" s="48"/>
      <c r="I27" s="48"/>
      <c r="J27" s="48"/>
      <c r="K27" s="49"/>
    </row>
    <row r="28" spans="1:17" ht="15.5" x14ac:dyDescent="0.35">
      <c r="A28" s="18" t="s">
        <v>47</v>
      </c>
      <c r="B28" s="23">
        <v>3.53</v>
      </c>
      <c r="C28" s="78"/>
      <c r="D28" s="92"/>
      <c r="E28" s="92"/>
      <c r="F28" s="79"/>
      <c r="G28" s="79"/>
      <c r="H28" s="80"/>
      <c r="I28" s="79"/>
      <c r="J28" s="79"/>
      <c r="K28" s="81"/>
    </row>
    <row r="29" spans="1:17" hidden="1" x14ac:dyDescent="0.35">
      <c r="A29" s="18" t="s">
        <v>48</v>
      </c>
      <c r="B29" s="23">
        <v>7.65</v>
      </c>
      <c r="D29" s="8" t="s">
        <v>49</v>
      </c>
      <c r="E29" s="8" t="s">
        <v>50</v>
      </c>
    </row>
    <row r="30" spans="1:17" hidden="1" x14ac:dyDescent="0.35">
      <c r="A30" s="19" t="s">
        <v>51</v>
      </c>
      <c r="B30" s="23">
        <v>0</v>
      </c>
      <c r="D30" s="8" t="s">
        <v>52</v>
      </c>
    </row>
    <row r="31" spans="1:17" hidden="1" x14ac:dyDescent="0.35">
      <c r="A31" s="18"/>
      <c r="B31" s="23"/>
      <c r="D31" s="8" t="s">
        <v>53</v>
      </c>
    </row>
    <row r="32" spans="1:17" hidden="1" x14ac:dyDescent="0.35">
      <c r="A32" s="18">
        <f>IF(D6=A3,0,
IF(D6=A4,0,
IF(D6=A5,-258.71,
IF(D6=A6,-517.42,
IF(D6=A7,-729.26,
IF(D6=A8,-161.11,
IF(D6=A9,-322.22,
IF(D6=A10,-455.95,
IF(D6=A11,-161.11,
IF(D6=A12,-322.22,
IF(D6=A13,-626.1,
IF(D6=A14,-161.11,
IF(D6=A15,-322.22,
IF(D6=A16,-455.95,
))))))))))))))</f>
        <v>0</v>
      </c>
      <c r="B32" s="23"/>
      <c r="D32" s="8" t="s">
        <v>54</v>
      </c>
    </row>
    <row r="33" spans="1:8" hidden="1" x14ac:dyDescent="0.35">
      <c r="A33" s="18">
        <f>IF(D6=A3,0,
IF(D6=A4,0,
IF(D6=A5,-287.67,
IF(D6=A6,-575.36,
IF(D6=A7,-810.93,
IF(D6=A8,-228.69,
IF(D6=A9,-457.38,
IF(D6=A10,-647.19,
IF(D6=A11,-228.69,
 IF(D6=A12,-457.38,
IF(D6=A13,-647.19,
IF(D6=A14,-287.67,
IF(D6=A15,-575.36,
IF(D6=A16,-810.93,
))))))))))))))</f>
        <v>0</v>
      </c>
      <c r="B33" s="23"/>
      <c r="D33" s="9" t="s">
        <v>55</v>
      </c>
    </row>
    <row r="34" spans="1:8" hidden="1" x14ac:dyDescent="0.35">
      <c r="A34" s="19">
        <v>-23.02</v>
      </c>
      <c r="B34" s="23"/>
      <c r="D34" s="8" t="s">
        <v>56</v>
      </c>
    </row>
    <row r="35" spans="1:8" hidden="1" x14ac:dyDescent="0.35">
      <c r="A35" s="19">
        <v>-200</v>
      </c>
      <c r="B35" s="23"/>
      <c r="D35" s="8" t="s">
        <v>57</v>
      </c>
    </row>
    <row r="36" spans="1:8" hidden="1" x14ac:dyDescent="0.35">
      <c r="A36" s="19">
        <v>1</v>
      </c>
      <c r="B36" s="23"/>
      <c r="D36" s="8" t="s">
        <v>58</v>
      </c>
    </row>
    <row r="37" spans="1:8" hidden="1" x14ac:dyDescent="0.35">
      <c r="A37" s="22">
        <v>0.5</v>
      </c>
      <c r="B37" s="23">
        <v>40</v>
      </c>
      <c r="D37" s="8" t="s">
        <v>59</v>
      </c>
    </row>
    <row r="38" spans="1:8" hidden="1" x14ac:dyDescent="0.35">
      <c r="A38" s="22">
        <v>0.6</v>
      </c>
      <c r="B38" s="23">
        <v>48</v>
      </c>
      <c r="D38" s="8" t="s">
        <v>60</v>
      </c>
    </row>
    <row r="39" spans="1:8" hidden="1" x14ac:dyDescent="0.35">
      <c r="A39" s="22">
        <v>0.625</v>
      </c>
      <c r="B39" s="23">
        <v>56</v>
      </c>
      <c r="D39" s="8" t="s">
        <v>61</v>
      </c>
    </row>
    <row r="40" spans="1:8" hidden="1" x14ac:dyDescent="0.35">
      <c r="A40" s="22">
        <v>0.75</v>
      </c>
      <c r="B40" s="23">
        <v>60</v>
      </c>
      <c r="D40" s="8" t="s">
        <v>62</v>
      </c>
    </row>
    <row r="41" spans="1:8" hidden="1" x14ac:dyDescent="0.35">
      <c r="A41" s="22">
        <v>0.8</v>
      </c>
      <c r="B41" s="23">
        <v>64</v>
      </c>
      <c r="C41" s="1"/>
      <c r="D41" s="8" t="s">
        <v>63</v>
      </c>
    </row>
    <row r="42" spans="1:8" hidden="1" x14ac:dyDescent="0.35">
      <c r="A42" s="22">
        <v>0.875</v>
      </c>
      <c r="B42" s="23">
        <v>70</v>
      </c>
      <c r="C42" s="1"/>
    </row>
    <row r="43" spans="1:8" ht="126" hidden="1" x14ac:dyDescent="0.35">
      <c r="A43" s="19"/>
      <c r="B43" s="23"/>
      <c r="C43" s="1"/>
      <c r="D43" s="10" t="s">
        <v>64</v>
      </c>
    </row>
    <row r="44" spans="1:8" hidden="1" x14ac:dyDescent="0.35">
      <c r="A44" s="19">
        <f>IF(E3=B37,(A33*0.5),
IF(E3=B38,(A33*0.6),
IF(E3=B39,(A33*0.625),
IF(E3=B40,(A33*0.75),
IF(E3=B41,(A33*0.8),
IF(E3=B42,(A33*0.875),
IF(E3=B35,(A33)
)))))))</f>
        <v>0</v>
      </c>
      <c r="B44" s="25" t="s">
        <v>65</v>
      </c>
      <c r="C44" s="1"/>
    </row>
    <row r="45" spans="1:8" hidden="1" x14ac:dyDescent="0.35">
      <c r="A45" s="23">
        <f>IF(E3=B37,(E13*0.5),
IF(E3=B38,(E13*0.6),
IF(E3=B39,(E13*0.625),
IF(E3=B40,(E13*0.75),
IF(E3=B41,(E13*0.8),
IF(E3=B42,(E13*0.875),
IF(E3=0,-(E13)
)))))))</f>
        <v>0</v>
      </c>
      <c r="B45" s="25" t="s">
        <v>66</v>
      </c>
      <c r="C45" s="1"/>
      <c r="D45" s="8" t="s">
        <v>67</v>
      </c>
      <c r="E45" s="38"/>
      <c r="F45" s="38"/>
      <c r="G45" s="38"/>
      <c r="H45" s="38"/>
    </row>
    <row r="46" spans="1:8" hidden="1" x14ac:dyDescent="0.35">
      <c r="A46" s="19">
        <f>IF(E3=B37,(A35*0.5),
IF(E3=B38,(A35*0.6),
IF(E3=B39,(A35*0.625),
IF(E3=B40,(A35*0.75),
IF(E3=B41,(A35*0.8),
IF(E3=B42,(A35*0.875),
IF(E3=B35,(A35),
)))))))</f>
        <v>-200</v>
      </c>
      <c r="B46" s="25" t="s">
        <v>68</v>
      </c>
      <c r="C46" s="1"/>
      <c r="D46" s="8"/>
      <c r="E46" s="38"/>
      <c r="F46" s="38"/>
      <c r="G46" s="38"/>
      <c r="H46" s="38"/>
    </row>
    <row r="47" spans="1:8" hidden="1" x14ac:dyDescent="0.35">
      <c r="A47" s="24"/>
      <c r="B47" s="33"/>
      <c r="C47" s="1"/>
      <c r="D47" s="8" t="s">
        <v>69</v>
      </c>
      <c r="E47" s="38"/>
      <c r="F47" s="38"/>
      <c r="G47" s="38"/>
      <c r="H47" s="38"/>
    </row>
    <row r="48" spans="1:8" hidden="1" x14ac:dyDescent="0.35">
      <c r="A48" s="19">
        <f>IF(E3=B37,(A34*0.5),
IF(E3=B38,(A34*0.6),
IF(E3=B39,(A34*0.625),
IF(E3=B40,(A34*0.75),
IF(E3=B41,(A34*0.8),
IF(E3=B42,(A34*0.875),
IF(E3=B35,(A34)
)))))))</f>
        <v>-23.02</v>
      </c>
      <c r="B48" s="23"/>
      <c r="C48" s="1"/>
      <c r="D48" s="8"/>
      <c r="E48" s="38"/>
      <c r="F48" s="38"/>
      <c r="G48" s="38"/>
      <c r="H48" s="38"/>
    </row>
    <row r="49" spans="1:8" ht="63.5" hidden="1" x14ac:dyDescent="0.35">
      <c r="A49" s="19">
        <f>IF(AND(E13&gt;0,E13&lt;21.57),A45,A48)</f>
        <v>-23.02</v>
      </c>
      <c r="B49" s="23"/>
      <c r="C49" s="1"/>
      <c r="D49" s="31" t="s">
        <v>70</v>
      </c>
      <c r="E49" s="38"/>
      <c r="F49" s="38"/>
      <c r="G49" s="38"/>
      <c r="H49" s="38"/>
    </row>
    <row r="50" spans="1:8" hidden="1" x14ac:dyDescent="0.35">
      <c r="A50" s="18">
        <f>IF(E3=B37,(A32*0.5),
IF(E3=B38,(A32*0.6),
IF(E3=B39,(A32*0.625),
IF(E3=B40,(A32*0.75),
IF(E3=B41,(A32*0.8),
IF(E3=B42,(A32*0.875),
IF(E3=B35,(A32)
)))))))</f>
        <v>0</v>
      </c>
      <c r="B50" s="33"/>
      <c r="C50" s="1"/>
      <c r="D50" s="38"/>
      <c r="E50" s="38"/>
      <c r="F50" s="38"/>
      <c r="G50" s="38"/>
      <c r="H50" s="38"/>
    </row>
    <row r="51" spans="1:8" hidden="1" x14ac:dyDescent="0.35">
      <c r="C51" s="1"/>
      <c r="D51" s="8" t="s">
        <v>71</v>
      </c>
      <c r="E51" s="38"/>
      <c r="F51" s="38"/>
      <c r="G51" s="38"/>
      <c r="H51" s="38"/>
    </row>
    <row r="52" spans="1:8" x14ac:dyDescent="0.35">
      <c r="C52" s="1"/>
      <c r="D52" s="38"/>
      <c r="E52" s="38"/>
      <c r="F52" s="38"/>
      <c r="G52" s="38"/>
      <c r="H52" s="38"/>
    </row>
    <row r="53" spans="1:8" x14ac:dyDescent="0.35">
      <c r="C53" s="1"/>
    </row>
    <row r="54" spans="1:8" x14ac:dyDescent="0.35">
      <c r="C54" s="1"/>
    </row>
    <row r="55" spans="1:8" x14ac:dyDescent="0.35">
      <c r="C55" s="1"/>
    </row>
    <row r="56" spans="1:8" x14ac:dyDescent="0.35">
      <c r="C56" s="1"/>
    </row>
    <row r="57" spans="1:8" x14ac:dyDescent="0.35">
      <c r="C57" s="1"/>
    </row>
    <row r="58" spans="1:8" x14ac:dyDescent="0.35">
      <c r="C58" s="1"/>
    </row>
    <row r="59" spans="1:8" x14ac:dyDescent="0.35">
      <c r="C59" s="1"/>
    </row>
    <row r="60" spans="1:8" x14ac:dyDescent="0.35">
      <c r="C60" s="1"/>
    </row>
    <row r="61" spans="1:8" x14ac:dyDescent="0.35">
      <c r="C61" s="1"/>
    </row>
    <row r="62" spans="1:8" x14ac:dyDescent="0.35">
      <c r="C62" s="1"/>
    </row>
    <row r="63" spans="1:8" x14ac:dyDescent="0.35">
      <c r="C63" s="1"/>
    </row>
    <row r="64" spans="1:8" x14ac:dyDescent="0.35">
      <c r="C64" s="1"/>
    </row>
    <row r="65" spans="3:3" x14ac:dyDescent="0.35">
      <c r="C65" s="1"/>
    </row>
    <row r="66" spans="3:3" x14ac:dyDescent="0.35">
      <c r="C66" s="1"/>
    </row>
    <row r="67" spans="3:3" x14ac:dyDescent="0.35">
      <c r="C67" s="1"/>
    </row>
    <row r="68" spans="3:3" x14ac:dyDescent="0.35">
      <c r="C68" s="1"/>
    </row>
    <row r="69" spans="3:3" x14ac:dyDescent="0.35">
      <c r="C69" s="1"/>
    </row>
    <row r="70" spans="3:3" x14ac:dyDescent="0.35">
      <c r="C70" s="1"/>
    </row>
    <row r="71" spans="3:3" x14ac:dyDescent="0.35">
      <c r="C71" s="1"/>
    </row>
    <row r="72" spans="3:3" x14ac:dyDescent="0.35">
      <c r="C72" s="1"/>
    </row>
    <row r="73" spans="3:3" x14ac:dyDescent="0.35">
      <c r="C73" s="1"/>
    </row>
    <row r="74" spans="3:3" x14ac:dyDescent="0.35">
      <c r="C74" s="1"/>
    </row>
    <row r="75" spans="3:3" x14ac:dyDescent="0.35">
      <c r="C75" s="1"/>
    </row>
    <row r="76" spans="3:3" x14ac:dyDescent="0.35">
      <c r="C76" s="1"/>
    </row>
    <row r="77" spans="3:3" x14ac:dyDescent="0.35">
      <c r="C77" s="1"/>
    </row>
    <row r="78" spans="3:3" x14ac:dyDescent="0.35">
      <c r="C78" s="1"/>
    </row>
    <row r="79" spans="3:3" x14ac:dyDescent="0.35">
      <c r="C79" s="1"/>
    </row>
    <row r="80" spans="3:3" x14ac:dyDescent="0.35">
      <c r="C80" s="1"/>
    </row>
    <row r="81" spans="3:3" x14ac:dyDescent="0.35">
      <c r="C81" s="1"/>
    </row>
    <row r="82" spans="3:3" x14ac:dyDescent="0.35">
      <c r="C82" s="1"/>
    </row>
    <row r="83" spans="3:3" x14ac:dyDescent="0.35">
      <c r="C83" s="1"/>
    </row>
    <row r="84" spans="3:3" x14ac:dyDescent="0.35">
      <c r="C84" s="1"/>
    </row>
    <row r="85" spans="3:3" x14ac:dyDescent="0.35">
      <c r="C85" s="1"/>
    </row>
    <row r="86" spans="3:3" x14ac:dyDescent="0.35">
      <c r="C86" s="1"/>
    </row>
    <row r="87" spans="3:3" x14ac:dyDescent="0.35">
      <c r="C87" s="1"/>
    </row>
    <row r="88" spans="3:3" x14ac:dyDescent="0.35">
      <c r="C88" s="1"/>
    </row>
    <row r="89" spans="3:3" x14ac:dyDescent="0.35">
      <c r="C89" s="1"/>
    </row>
    <row r="90" spans="3:3" x14ac:dyDescent="0.35">
      <c r="C90" s="1"/>
    </row>
    <row r="91" spans="3:3" x14ac:dyDescent="0.35">
      <c r="C91" s="1"/>
    </row>
    <row r="92" spans="3:3" x14ac:dyDescent="0.35">
      <c r="C92" s="1"/>
    </row>
    <row r="93" spans="3:3" x14ac:dyDescent="0.35">
      <c r="C93" s="1"/>
    </row>
    <row r="94" spans="3:3" x14ac:dyDescent="0.35">
      <c r="C94" s="1"/>
    </row>
    <row r="95" spans="3:3" x14ac:dyDescent="0.35">
      <c r="C95" s="1"/>
    </row>
    <row r="96" spans="3:3" x14ac:dyDescent="0.35">
      <c r="C96" s="1"/>
    </row>
    <row r="97" spans="3:3" x14ac:dyDescent="0.35">
      <c r="C97" s="1"/>
    </row>
    <row r="98" spans="3:3" x14ac:dyDescent="0.35">
      <c r="C98" s="1"/>
    </row>
    <row r="99" spans="3:3" x14ac:dyDescent="0.35">
      <c r="C99" s="1"/>
    </row>
    <row r="100" spans="3:3" x14ac:dyDescent="0.35">
      <c r="C100" s="1"/>
    </row>
    <row r="101" spans="3:3" x14ac:dyDescent="0.35">
      <c r="C101" s="1"/>
    </row>
    <row r="102" spans="3:3" x14ac:dyDescent="0.35">
      <c r="C102" s="1"/>
    </row>
    <row r="103" spans="3:3" x14ac:dyDescent="0.35">
      <c r="C103" s="1"/>
    </row>
    <row r="104" spans="3:3" x14ac:dyDescent="0.35">
      <c r="C104" s="1"/>
    </row>
    <row r="105" spans="3:3" x14ac:dyDescent="0.35">
      <c r="C105" s="1"/>
    </row>
    <row r="106" spans="3:3" x14ac:dyDescent="0.35">
      <c r="C106" s="1"/>
    </row>
    <row r="107" spans="3:3" x14ac:dyDescent="0.35">
      <c r="C107" s="1"/>
    </row>
    <row r="108" spans="3:3" x14ac:dyDescent="0.35">
      <c r="C108" s="1"/>
    </row>
    <row r="109" spans="3:3" x14ac:dyDescent="0.35">
      <c r="C109" s="1"/>
    </row>
    <row r="110" spans="3:3" x14ac:dyDescent="0.35">
      <c r="C110" s="1"/>
    </row>
    <row r="111" spans="3:3" x14ac:dyDescent="0.35">
      <c r="C111" s="1"/>
    </row>
    <row r="112" spans="3:3" x14ac:dyDescent="0.35">
      <c r="C112" s="1"/>
    </row>
    <row r="113" spans="3:3" x14ac:dyDescent="0.35">
      <c r="C113" s="1"/>
    </row>
    <row r="114" spans="3:3" x14ac:dyDescent="0.35">
      <c r="C114" s="1"/>
    </row>
    <row r="115" spans="3:3" x14ac:dyDescent="0.35">
      <c r="C115" s="1"/>
    </row>
    <row r="116" spans="3:3" x14ac:dyDescent="0.35">
      <c r="C116" s="1"/>
    </row>
    <row r="117" spans="3:3" x14ac:dyDescent="0.35">
      <c r="C117" s="1"/>
    </row>
    <row r="118" spans="3:3" x14ac:dyDescent="0.35">
      <c r="C118" s="1"/>
    </row>
    <row r="119" spans="3:3" x14ac:dyDescent="0.35">
      <c r="C119" s="1"/>
    </row>
    <row r="120" spans="3:3" x14ac:dyDescent="0.35">
      <c r="C120" s="1"/>
    </row>
    <row r="121" spans="3:3" x14ac:dyDescent="0.35">
      <c r="C121" s="1"/>
    </row>
    <row r="122" spans="3:3" x14ac:dyDescent="0.35">
      <c r="C122" s="1"/>
    </row>
    <row r="123" spans="3:3" x14ac:dyDescent="0.35">
      <c r="C123" s="1"/>
    </row>
    <row r="124" spans="3:3" x14ac:dyDescent="0.35">
      <c r="C124" s="1"/>
    </row>
    <row r="125" spans="3:3" x14ac:dyDescent="0.35">
      <c r="C125" s="1"/>
    </row>
    <row r="126" spans="3:3" x14ac:dyDescent="0.35">
      <c r="C126" s="1"/>
    </row>
    <row r="127" spans="3:3" x14ac:dyDescent="0.35">
      <c r="C127" s="1"/>
    </row>
    <row r="128" spans="3:3" x14ac:dyDescent="0.35">
      <c r="C128" s="1"/>
    </row>
    <row r="129" spans="3:3" x14ac:dyDescent="0.35">
      <c r="C129" s="1"/>
    </row>
    <row r="130" spans="3:3" x14ac:dyDescent="0.35">
      <c r="C130" s="1"/>
    </row>
    <row r="131" spans="3:3" x14ac:dyDescent="0.35">
      <c r="C131" s="1"/>
    </row>
    <row r="132" spans="3:3" x14ac:dyDescent="0.35">
      <c r="C132" s="1"/>
    </row>
    <row r="133" spans="3:3" x14ac:dyDescent="0.35">
      <c r="C133" s="1"/>
    </row>
    <row r="134" spans="3:3" x14ac:dyDescent="0.35">
      <c r="C134" s="1"/>
    </row>
    <row r="135" spans="3:3" x14ac:dyDescent="0.35">
      <c r="C135" s="1"/>
    </row>
    <row r="136" spans="3:3" x14ac:dyDescent="0.35">
      <c r="C136" s="1"/>
    </row>
    <row r="137" spans="3:3" x14ac:dyDescent="0.35">
      <c r="C137" s="1"/>
    </row>
    <row r="138" spans="3:3" x14ac:dyDescent="0.35">
      <c r="C138" s="1"/>
    </row>
    <row r="139" spans="3:3" x14ac:dyDescent="0.35">
      <c r="C139" s="1"/>
    </row>
    <row r="140" spans="3:3" x14ac:dyDescent="0.35">
      <c r="C140" s="1"/>
    </row>
    <row r="141" spans="3:3" x14ac:dyDescent="0.35">
      <c r="C141" s="1"/>
    </row>
    <row r="142" spans="3:3" x14ac:dyDescent="0.35">
      <c r="C142" s="1"/>
    </row>
    <row r="143" spans="3:3" x14ac:dyDescent="0.35">
      <c r="C143" s="1"/>
    </row>
    <row r="144" spans="3:3" x14ac:dyDescent="0.35">
      <c r="C144" s="1"/>
    </row>
    <row r="145" spans="3:3" x14ac:dyDescent="0.35">
      <c r="C145" s="1"/>
    </row>
    <row r="146" spans="3:3" x14ac:dyDescent="0.35">
      <c r="C146" s="1"/>
    </row>
    <row r="147" spans="3:3" x14ac:dyDescent="0.35">
      <c r="C147" s="1"/>
    </row>
    <row r="148" spans="3:3" x14ac:dyDescent="0.35">
      <c r="C148" s="1"/>
    </row>
    <row r="149" spans="3:3" x14ac:dyDescent="0.35">
      <c r="C149" s="1"/>
    </row>
    <row r="150" spans="3:3" x14ac:dyDescent="0.35">
      <c r="C150" s="1"/>
    </row>
    <row r="151" spans="3:3" x14ac:dyDescent="0.35">
      <c r="C151" s="1"/>
    </row>
    <row r="152" spans="3:3" x14ac:dyDescent="0.35">
      <c r="C152" s="1"/>
    </row>
  </sheetData>
  <sheetProtection algorithmName="SHA-512" hashValue="kvL+PVOZfFHmF+fNdvJsQhVmw8Jr5Yjzl9kvWvayEdt9kZCAJc30IGh/GtLzUpKtbfmvODGGDPDQ02P23f328w==" saltValue="DPHKyyERYXHL5Vwk/C5rhg==" spinCount="100000" sheet="1" objects="1" scenarios="1"/>
  <mergeCells count="3">
    <mergeCell ref="D26:E26"/>
    <mergeCell ref="D27:E28"/>
    <mergeCell ref="E1:I1"/>
  </mergeCells>
  <conditionalFormatting sqref="E18">
    <cfRule type="cellIs" dxfId="13" priority="1" operator="lessThan">
      <formula>1</formula>
    </cfRule>
  </conditionalFormatting>
  <conditionalFormatting sqref="E23">
    <cfRule type="cellIs" dxfId="12" priority="5" operator="lessThan">
      <formula>1</formula>
    </cfRule>
    <cfRule type="cellIs" dxfId="11" priority="6" operator="greaterThan">
      <formula>0</formula>
    </cfRule>
    <cfRule type="cellIs" dxfId="10" priority="7" operator="lessThan">
      <formula>0</formula>
    </cfRule>
  </conditionalFormatting>
  <conditionalFormatting sqref="E24">
    <cfRule type="cellIs" dxfId="9" priority="2" operator="equal">
      <formula>0</formula>
    </cfRule>
    <cfRule type="cellIs" dxfId="8" priority="3" operator="lessThan">
      <formula>1</formula>
    </cfRule>
    <cfRule type="cellIs" dxfId="7" priority="4" operator="greaterThan">
      <formula>0</formula>
    </cfRule>
  </conditionalFormatting>
  <dataValidations count="5">
    <dataValidation type="list" allowBlank="1" showErrorMessage="1" error="Please reselect an option by clicking &quot;CANCEL&quot; on this pop up and reselecting an option from the drop down menu." prompt="Please use the drop down button to scroll through all selections." sqref="D6" xr:uid="{00000000-0002-0000-0200-000000000000}">
      <formula1>MEDINS</formula1>
    </dataValidation>
    <dataValidation type="list" allowBlank="1" showInputMessage="1" showErrorMessage="1" error="Please reselect an option by clicking &quot;CANCEL&quot; on this pop up and reselecting an option from the drop down menu." sqref="D13" xr:uid="{00000000-0002-0000-0200-000001000000}">
      <formula1>DENTIST</formula1>
    </dataValidation>
    <dataValidation type="list" allowBlank="1" showInputMessage="1" showErrorMessage="1" error="Please reselect an option by clicking &quot;CANCEL&quot; on this pop up and reselecting an option from the drop down menu." sqref="D18" xr:uid="{00000000-0002-0000-0200-000002000000}">
      <formula1>Viz</formula1>
    </dataValidation>
    <dataValidation type="list" allowBlank="1" showInputMessage="1" showErrorMessage="1" sqref="E3" xr:uid="{00000000-0002-0000-0200-000003000000}">
      <formula1>PT</formula1>
    </dataValidation>
    <dataValidation type="list" showInputMessage="1" showErrorMessage="1" sqref="E4" xr:uid="{00000000-0002-0000-0200-000004000000}">
      <formula1>"CHOOSE,NO,YES"</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R154"/>
  <sheetViews>
    <sheetView topLeftCell="C1" workbookViewId="0"/>
  </sheetViews>
  <sheetFormatPr defaultColWidth="9.1796875" defaultRowHeight="14.5" x14ac:dyDescent="0.35"/>
  <cols>
    <col min="1" max="1" width="27.26953125" style="1" hidden="1" customWidth="1"/>
    <col min="2" max="2" width="7.54296875" style="12" hidden="1" customWidth="1"/>
    <col min="3" max="3" width="3.7265625" style="7" customWidth="1"/>
    <col min="4" max="4" width="32.7265625" style="1" customWidth="1"/>
    <col min="5" max="5" width="42.7265625" style="1" customWidth="1"/>
    <col min="6" max="13" width="8.7265625" style="1" customWidth="1"/>
    <col min="14" max="16384" width="9.1796875" style="1"/>
  </cols>
  <sheetData>
    <row r="1" spans="1:17" ht="40" customHeight="1" x14ac:dyDescent="0.35">
      <c r="A1" s="32"/>
      <c r="B1" s="34"/>
      <c r="C1" s="35"/>
      <c r="D1" s="17" t="s">
        <v>6</v>
      </c>
      <c r="E1" s="88"/>
      <c r="F1" s="88"/>
      <c r="G1" s="88"/>
      <c r="H1" s="88"/>
      <c r="I1" s="88"/>
      <c r="J1" s="17"/>
      <c r="K1" s="17"/>
      <c r="L1" s="17"/>
      <c r="M1" s="17"/>
    </row>
    <row r="2" spans="1:17" ht="40" customHeight="1" x14ac:dyDescent="0.35">
      <c r="A2" s="30"/>
      <c r="D2" s="17"/>
      <c r="E2" s="29"/>
      <c r="F2" s="29"/>
      <c r="G2" s="29"/>
      <c r="H2" s="29"/>
      <c r="I2" s="29"/>
      <c r="J2" s="17"/>
      <c r="K2" s="17"/>
      <c r="L2" s="17"/>
      <c r="M2" s="17"/>
    </row>
    <row r="3" spans="1:17" ht="18.5" x14ac:dyDescent="0.45">
      <c r="A3" s="36" t="s">
        <v>7</v>
      </c>
      <c r="B3" s="37">
        <v>0</v>
      </c>
      <c r="C3" s="82"/>
      <c r="D3" s="47" t="s">
        <v>8</v>
      </c>
      <c r="E3" s="27"/>
      <c r="F3" s="48"/>
      <c r="G3" s="48"/>
      <c r="H3" s="48"/>
      <c r="I3" s="48"/>
      <c r="J3" s="48"/>
      <c r="K3" s="49"/>
      <c r="L3" s="13"/>
      <c r="M3" s="14"/>
      <c r="N3" s="14"/>
      <c r="O3" s="14"/>
      <c r="P3" s="14"/>
      <c r="Q3" s="14"/>
    </row>
    <row r="4" spans="1:17" ht="18.5" x14ac:dyDescent="0.45">
      <c r="A4" s="19" t="s">
        <v>9</v>
      </c>
      <c r="B4" s="23">
        <v>0</v>
      </c>
      <c r="C4" s="46"/>
      <c r="D4" s="50"/>
      <c r="E4" s="3"/>
      <c r="F4" s="48"/>
      <c r="G4" s="48"/>
      <c r="H4" s="48"/>
      <c r="I4" s="48"/>
      <c r="J4" s="48"/>
      <c r="K4" s="49"/>
      <c r="L4" s="15"/>
      <c r="M4" s="14"/>
      <c r="N4" s="14"/>
      <c r="O4" s="14"/>
      <c r="P4" s="14"/>
      <c r="Q4" s="14"/>
    </row>
    <row r="5" spans="1:17" ht="18.5" x14ac:dyDescent="0.45">
      <c r="A5" s="20" t="s">
        <v>10</v>
      </c>
      <c r="B5" s="23">
        <v>0</v>
      </c>
      <c r="C5" s="51"/>
      <c r="D5" s="48"/>
      <c r="E5" s="48"/>
      <c r="F5" s="48"/>
      <c r="G5" s="48"/>
      <c r="H5" s="48"/>
      <c r="I5" s="48"/>
      <c r="J5" s="48"/>
      <c r="K5" s="49"/>
      <c r="L5" s="16"/>
      <c r="M5" s="14"/>
      <c r="O5" s="14"/>
      <c r="P5" s="14"/>
      <c r="Q5" s="14"/>
    </row>
    <row r="6" spans="1:17" ht="18.5" x14ac:dyDescent="0.45">
      <c r="A6" s="20" t="s">
        <v>11</v>
      </c>
      <c r="B6" s="23">
        <v>0</v>
      </c>
      <c r="C6" s="52" t="s">
        <v>12</v>
      </c>
      <c r="D6" s="4" t="s">
        <v>7</v>
      </c>
      <c r="E6" s="53">
        <f>IF(D6=A3,B3,IF(D6=A4,B4,IF(D6=A5,B5,IF(D6=A6,B6,IF(D6=A7,B7,IF(D6=A8,B8,IF(D6=A9,B9, IF(D6=A10,B10, IF(D6=A11,B11, IF(D6=A12,B12, IF(D6=A13,B13, IF(D6=A14,B14, IF(D6=A15,B15,IF(D6=A16,B16))))))))))))))</f>
        <v>0</v>
      </c>
      <c r="F6" s="48"/>
      <c r="G6" s="48"/>
      <c r="H6" s="48"/>
      <c r="I6" s="48"/>
      <c r="J6" s="48"/>
      <c r="K6" s="49"/>
      <c r="L6" s="15"/>
      <c r="M6" s="14"/>
      <c r="N6" s="14"/>
      <c r="O6" s="14"/>
      <c r="P6" s="14"/>
      <c r="Q6" s="14"/>
    </row>
    <row r="7" spans="1:17" ht="18.5" x14ac:dyDescent="0.45">
      <c r="A7" s="20" t="s">
        <v>13</v>
      </c>
      <c r="B7" s="23">
        <v>0</v>
      </c>
      <c r="C7" s="51"/>
      <c r="D7" s="54" t="s">
        <v>14</v>
      </c>
      <c r="E7" s="55">
        <f>IF(E4="YES", A52, A46) + IFERROR(
  -INDEX(O54:R57, MATCH(E23, O54:O57, 0), MATCH(D6, O53:R53, 0)),
  0
)</f>
        <v>0</v>
      </c>
      <c r="F7" s="48"/>
      <c r="G7" s="48"/>
      <c r="H7" s="48"/>
      <c r="I7" s="48"/>
      <c r="J7" s="48"/>
      <c r="K7" s="49"/>
      <c r="L7" s="14"/>
      <c r="M7" s="14"/>
      <c r="N7" s="14"/>
      <c r="O7" s="14"/>
      <c r="P7" s="14"/>
      <c r="Q7" s="14"/>
    </row>
    <row r="8" spans="1:17" ht="21" x14ac:dyDescent="0.5">
      <c r="A8" s="21" t="s">
        <v>15</v>
      </c>
      <c r="B8" s="23">
        <v>0</v>
      </c>
      <c r="C8" s="51"/>
      <c r="D8" s="56" t="s">
        <v>16</v>
      </c>
      <c r="E8" s="57">
        <f>SUM(E6:E7)</f>
        <v>0</v>
      </c>
      <c r="F8" s="48"/>
      <c r="G8" s="48"/>
      <c r="H8" s="48"/>
      <c r="I8" s="48"/>
      <c r="J8" s="48"/>
      <c r="K8" s="49"/>
    </row>
    <row r="9" spans="1:17" ht="18.5" x14ac:dyDescent="0.45">
      <c r="A9" s="21" t="s">
        <v>17</v>
      </c>
      <c r="B9" s="23">
        <v>0</v>
      </c>
      <c r="C9" s="51"/>
      <c r="D9" s="58"/>
      <c r="E9" s="59" t="s">
        <v>73</v>
      </c>
      <c r="F9" s="48"/>
      <c r="G9" s="48"/>
      <c r="H9" s="48"/>
      <c r="I9" s="48"/>
      <c r="J9" s="48"/>
      <c r="K9" s="49"/>
    </row>
    <row r="10" spans="1:17" ht="15.75" customHeight="1" x14ac:dyDescent="0.45">
      <c r="A10" s="21" t="s">
        <v>18</v>
      </c>
      <c r="B10" s="23">
        <v>0</v>
      </c>
      <c r="C10" s="51"/>
      <c r="D10" s="58"/>
      <c r="E10" s="60"/>
      <c r="F10" s="48"/>
      <c r="G10" s="48"/>
      <c r="H10" s="48"/>
      <c r="I10" s="48"/>
      <c r="J10" s="48"/>
      <c r="K10" s="49"/>
    </row>
    <row r="11" spans="1:17" ht="15.75" customHeight="1" x14ac:dyDescent="0.45">
      <c r="A11" s="20" t="s">
        <v>19</v>
      </c>
      <c r="B11" s="23">
        <v>1227.1099999999999</v>
      </c>
      <c r="C11" s="51"/>
      <c r="D11" s="58"/>
      <c r="E11" s="60"/>
      <c r="F11" s="48"/>
      <c r="G11" s="48"/>
      <c r="H11" s="48"/>
      <c r="I11" s="48"/>
      <c r="J11" s="48"/>
      <c r="K11" s="49"/>
    </row>
    <row r="12" spans="1:17" ht="17.5" x14ac:dyDescent="0.35">
      <c r="A12" s="20" t="s">
        <v>20</v>
      </c>
      <c r="B12" s="23">
        <v>2454.23</v>
      </c>
      <c r="C12" s="51"/>
      <c r="D12" s="61"/>
      <c r="E12" s="62"/>
      <c r="F12" s="48"/>
      <c r="G12" s="48"/>
      <c r="H12" s="48"/>
      <c r="I12" s="48"/>
      <c r="J12" s="48"/>
      <c r="K12" s="49"/>
    </row>
    <row r="13" spans="1:17" ht="18.5" x14ac:dyDescent="0.45">
      <c r="A13" s="20" t="s">
        <v>21</v>
      </c>
      <c r="B13" s="23">
        <v>3459.05</v>
      </c>
      <c r="C13" s="52" t="s">
        <v>22</v>
      </c>
      <c r="D13" s="5" t="s">
        <v>23</v>
      </c>
      <c r="E13" s="53">
        <f>IF(D13=A19,B19, IF(D13=A20,B20, IF(D13=A21,B21, IF(D13=A23,B23, IF(D13=A25,B25, IF(D13=A26,B26, ))))))</f>
        <v>0</v>
      </c>
      <c r="F13" s="48"/>
      <c r="G13" s="48"/>
      <c r="H13" s="48"/>
      <c r="I13" s="48"/>
      <c r="J13" s="48"/>
      <c r="K13" s="49"/>
    </row>
    <row r="14" spans="1:17" ht="17.5" x14ac:dyDescent="0.35">
      <c r="A14" s="20" t="s">
        <v>24</v>
      </c>
      <c r="B14" s="23">
        <v>0</v>
      </c>
      <c r="C14" s="51"/>
      <c r="D14" s="54" t="s">
        <v>25</v>
      </c>
      <c r="E14" s="55">
        <f>IF(E13&lt;1,0,A51)</f>
        <v>0</v>
      </c>
      <c r="F14" s="48"/>
      <c r="G14" s="48"/>
      <c r="H14" s="48"/>
      <c r="I14" s="48"/>
      <c r="J14" s="48"/>
      <c r="K14" s="49"/>
    </row>
    <row r="15" spans="1:17" ht="21" x14ac:dyDescent="0.5">
      <c r="A15" s="20" t="s">
        <v>26</v>
      </c>
      <c r="B15" s="23">
        <v>0</v>
      </c>
      <c r="C15" s="51"/>
      <c r="D15" s="56" t="s">
        <v>16</v>
      </c>
      <c r="E15" s="57">
        <f>IF(SUM(E13:E14)&lt;0,0,SUM(E13:E14))</f>
        <v>0</v>
      </c>
      <c r="F15" s="48"/>
      <c r="G15" s="48"/>
      <c r="H15" s="48"/>
      <c r="I15" s="48"/>
      <c r="J15" s="48"/>
      <c r="K15" s="49"/>
      <c r="L15" s="13"/>
      <c r="M15" s="14"/>
      <c r="N15" s="14"/>
      <c r="O15" s="14"/>
      <c r="P15" s="14"/>
      <c r="Q15" s="14"/>
    </row>
    <row r="16" spans="1:17" ht="18.5" x14ac:dyDescent="0.45">
      <c r="A16" s="20" t="s">
        <v>27</v>
      </c>
      <c r="B16" s="23">
        <v>0</v>
      </c>
      <c r="C16" s="51"/>
      <c r="D16" s="63"/>
      <c r="E16" s="53"/>
      <c r="F16" s="48"/>
      <c r="G16" s="48"/>
      <c r="H16" s="48"/>
      <c r="I16" s="48"/>
      <c r="J16" s="48"/>
      <c r="K16" s="49"/>
      <c r="L16" s="15"/>
      <c r="M16" s="14"/>
      <c r="N16" s="14"/>
      <c r="O16" s="14"/>
      <c r="P16" s="14"/>
      <c r="Q16" s="14"/>
    </row>
    <row r="17" spans="1:17" ht="18.5" x14ac:dyDescent="0.45">
      <c r="A17" s="18" t="s">
        <v>23</v>
      </c>
      <c r="B17" s="23">
        <v>0</v>
      </c>
      <c r="C17" s="51"/>
      <c r="D17" s="63"/>
      <c r="E17" s="62" t="s">
        <v>28</v>
      </c>
      <c r="F17" s="48"/>
      <c r="G17" s="48"/>
      <c r="H17" s="48"/>
      <c r="I17" s="48"/>
      <c r="J17" s="48"/>
      <c r="K17" s="49"/>
      <c r="L17" s="16"/>
      <c r="M17" s="14"/>
      <c r="N17" s="16"/>
      <c r="O17" s="14"/>
      <c r="P17" s="14"/>
      <c r="Q17" s="14"/>
    </row>
    <row r="18" spans="1:17" ht="21" x14ac:dyDescent="0.5">
      <c r="A18" s="21" t="s">
        <v>29</v>
      </c>
      <c r="B18" s="23">
        <v>0</v>
      </c>
      <c r="C18" s="52" t="s">
        <v>30</v>
      </c>
      <c r="D18" s="26" t="s">
        <v>31</v>
      </c>
      <c r="E18" s="57">
        <f>IF(D18=A27,B27,IF(D18=A28,B28,IF(D18=A29,B29,IF(D18=A30,B30,IF(D18=A31,B31,IF(D18=A32,B32,))))))</f>
        <v>0</v>
      </c>
      <c r="F18" s="48"/>
      <c r="G18" s="48"/>
      <c r="H18" s="48"/>
      <c r="I18" s="48"/>
      <c r="J18" s="48"/>
      <c r="K18" s="49"/>
      <c r="L18" s="15"/>
      <c r="M18" s="14"/>
      <c r="N18" s="14"/>
      <c r="O18" s="14"/>
      <c r="P18" s="14"/>
      <c r="Q18" s="14"/>
    </row>
    <row r="19" spans="1:17" ht="18.5" x14ac:dyDescent="0.45">
      <c r="A19" s="20" t="s">
        <v>32</v>
      </c>
      <c r="B19" s="23">
        <v>7.77</v>
      </c>
      <c r="C19" s="51"/>
      <c r="D19" s="64"/>
      <c r="E19" s="65"/>
      <c r="F19" s="48"/>
      <c r="G19" s="48"/>
      <c r="H19" s="48"/>
      <c r="I19" s="48"/>
      <c r="J19" s="48"/>
      <c r="K19" s="49"/>
      <c r="L19" s="14"/>
      <c r="M19" s="14"/>
      <c r="N19" s="14"/>
      <c r="O19" s="14"/>
      <c r="P19" s="14"/>
      <c r="Q19" s="14"/>
    </row>
    <row r="20" spans="1:17" ht="18.5" x14ac:dyDescent="0.45">
      <c r="A20" s="20" t="s">
        <v>33</v>
      </c>
      <c r="B20" s="23">
        <v>14.84</v>
      </c>
      <c r="C20" s="51"/>
      <c r="D20" s="54" t="s">
        <v>34</v>
      </c>
      <c r="E20" s="66">
        <f>SUM(E8,E15, E18)</f>
        <v>0</v>
      </c>
      <c r="F20" s="48"/>
      <c r="G20" s="48"/>
      <c r="H20" s="48"/>
      <c r="I20" s="48"/>
      <c r="J20" s="48"/>
      <c r="K20" s="49"/>
    </row>
    <row r="21" spans="1:17" ht="19" thickBot="1" x14ac:dyDescent="0.5">
      <c r="A21" s="20" t="s">
        <v>35</v>
      </c>
      <c r="B21" s="23">
        <v>23.1</v>
      </c>
      <c r="C21" s="51"/>
      <c r="D21" s="54" t="s">
        <v>36</v>
      </c>
      <c r="E21" s="67">
        <f>A48</f>
        <v>0</v>
      </c>
      <c r="F21" s="48"/>
      <c r="G21" s="48"/>
      <c r="H21" s="48"/>
      <c r="I21" s="48"/>
      <c r="J21" s="48"/>
      <c r="K21" s="49"/>
      <c r="L21" s="13"/>
      <c r="M21" s="14"/>
      <c r="N21" s="14"/>
      <c r="O21" s="14"/>
      <c r="P21" s="14"/>
      <c r="Q21" s="14"/>
    </row>
    <row r="22" spans="1:17" ht="19" thickTop="1" x14ac:dyDescent="0.45">
      <c r="A22" s="20"/>
      <c r="B22" s="23"/>
      <c r="C22" s="51"/>
      <c r="D22" s="54"/>
      <c r="E22" s="70"/>
      <c r="F22" s="48"/>
      <c r="G22" s="48"/>
      <c r="H22" s="48"/>
      <c r="I22" s="48"/>
      <c r="J22" s="48"/>
      <c r="K22" s="49"/>
      <c r="L22" s="13"/>
      <c r="M22" s="14"/>
      <c r="N22" s="14"/>
      <c r="O22" s="14"/>
      <c r="P22" s="14"/>
      <c r="Q22" s="14"/>
    </row>
    <row r="23" spans="1:17" ht="18.5" x14ac:dyDescent="0.45">
      <c r="A23" s="20" t="s">
        <v>37</v>
      </c>
      <c r="B23" s="23">
        <v>23.02</v>
      </c>
      <c r="C23" s="52" t="s">
        <v>74</v>
      </c>
      <c r="D23" s="83" t="s">
        <v>75</v>
      </c>
      <c r="E23" s="84" t="s">
        <v>76</v>
      </c>
      <c r="F23" s="85">
        <f>VLOOKUP(E23, G34:H38, 2, FALSE)</f>
        <v>0</v>
      </c>
      <c r="G23" s="48"/>
      <c r="H23" s="48"/>
      <c r="I23" s="48"/>
      <c r="J23" s="48"/>
      <c r="K23" s="49"/>
      <c r="L23" s="15"/>
      <c r="M23" s="14"/>
      <c r="N23" s="14"/>
      <c r="O23" s="14"/>
      <c r="P23" s="14"/>
      <c r="Q23" s="14"/>
    </row>
    <row r="24" spans="1:17" ht="18.5" x14ac:dyDescent="0.45">
      <c r="A24" s="20"/>
      <c r="B24" s="23"/>
      <c r="C24" s="52"/>
      <c r="D24" s="86"/>
      <c r="E24" s="70"/>
      <c r="F24" s="85"/>
      <c r="G24" s="48"/>
      <c r="H24" s="48"/>
      <c r="I24" s="48"/>
      <c r="J24" s="48"/>
      <c r="K24" s="49"/>
      <c r="L24" s="15"/>
      <c r="M24" s="14"/>
      <c r="N24" s="14"/>
      <c r="O24" s="14"/>
      <c r="P24" s="14"/>
      <c r="Q24" s="14"/>
    </row>
    <row r="25" spans="1:17" ht="25" x14ac:dyDescent="0.5">
      <c r="A25" s="20" t="s">
        <v>38</v>
      </c>
      <c r="B25" s="23">
        <v>41.13</v>
      </c>
      <c r="C25" s="51"/>
      <c r="D25" s="71" t="s">
        <v>39</v>
      </c>
      <c r="E25" s="72">
        <f>IF(SUM(E20:E21)&gt;0,SUM(E20:E21),0)</f>
        <v>0</v>
      </c>
      <c r="F25" s="48"/>
      <c r="G25" s="48"/>
      <c r="H25" s="48"/>
      <c r="I25" s="48"/>
      <c r="J25" s="48"/>
      <c r="K25" s="49"/>
      <c r="L25" s="16"/>
      <c r="M25" s="14"/>
      <c r="N25" s="16"/>
      <c r="O25" s="14"/>
      <c r="P25" s="14"/>
      <c r="Q25" s="14"/>
    </row>
    <row r="26" spans="1:17" ht="27" customHeight="1" x14ac:dyDescent="0.5">
      <c r="A26" s="20" t="s">
        <v>40</v>
      </c>
      <c r="B26" s="23">
        <v>68.2</v>
      </c>
      <c r="C26" s="73"/>
      <c r="D26" s="74" t="s">
        <v>41</v>
      </c>
      <c r="E26" s="75">
        <f>IF(SUM(E20:E21)&gt;0,0,SUM(E20:E21))</f>
        <v>0</v>
      </c>
      <c r="F26" s="48"/>
      <c r="G26" s="48"/>
      <c r="H26" s="48"/>
      <c r="I26" s="48"/>
      <c r="J26" s="48"/>
      <c r="K26" s="49"/>
      <c r="L26" s="15"/>
      <c r="M26" s="14"/>
      <c r="N26" s="14"/>
      <c r="O26" s="14"/>
      <c r="P26" s="14"/>
      <c r="Q26" s="14"/>
    </row>
    <row r="27" spans="1:17" ht="31.5" customHeight="1" x14ac:dyDescent="0.45">
      <c r="A27" s="20" t="s">
        <v>31</v>
      </c>
      <c r="B27" s="23">
        <v>0</v>
      </c>
      <c r="C27" s="73"/>
      <c r="D27" s="76" t="s">
        <v>42</v>
      </c>
      <c r="E27" s="77">
        <f>(E25*26)/12</f>
        <v>0</v>
      </c>
      <c r="F27" s="48"/>
      <c r="G27" s="48"/>
      <c r="H27" s="48"/>
      <c r="I27" s="48"/>
      <c r="J27" s="48"/>
      <c r="K27" s="49"/>
      <c r="L27" s="14"/>
      <c r="M27" s="14"/>
      <c r="N27" s="14"/>
      <c r="O27" s="14"/>
      <c r="P27" s="14"/>
      <c r="Q27" s="14"/>
    </row>
    <row r="28" spans="1:17" ht="12.75" customHeight="1" x14ac:dyDescent="0.35">
      <c r="A28" s="18" t="s">
        <v>43</v>
      </c>
      <c r="B28" s="23">
        <v>0</v>
      </c>
      <c r="C28" s="68"/>
      <c r="D28" s="90" t="s">
        <v>44</v>
      </c>
      <c r="E28" s="90"/>
      <c r="F28" s="48"/>
      <c r="G28" s="48"/>
      <c r="H28" s="48"/>
      <c r="I28" s="48"/>
      <c r="J28" s="48"/>
      <c r="K28" s="49"/>
    </row>
    <row r="29" spans="1:17" ht="51" customHeight="1" x14ac:dyDescent="0.35">
      <c r="A29" s="18" t="s">
        <v>45</v>
      </c>
      <c r="B29" s="23">
        <v>2.83</v>
      </c>
      <c r="C29" s="73"/>
      <c r="D29" s="91" t="s">
        <v>46</v>
      </c>
      <c r="E29" s="91"/>
      <c r="F29" s="48"/>
      <c r="G29" s="48"/>
      <c r="H29" s="48"/>
      <c r="I29" s="48"/>
      <c r="J29" s="48"/>
      <c r="K29" s="49"/>
    </row>
    <row r="30" spans="1:17" ht="15.5" x14ac:dyDescent="0.35">
      <c r="A30" s="18" t="s">
        <v>47</v>
      </c>
      <c r="B30" s="23">
        <v>3.53</v>
      </c>
      <c r="C30" s="78"/>
      <c r="D30" s="92"/>
      <c r="E30" s="92"/>
      <c r="F30" s="79"/>
      <c r="G30" s="79"/>
      <c r="H30" s="80"/>
      <c r="I30" s="79"/>
      <c r="J30" s="79"/>
      <c r="K30" s="81"/>
    </row>
    <row r="31" spans="1:17" hidden="1" x14ac:dyDescent="0.35">
      <c r="A31" s="18" t="s">
        <v>48</v>
      </c>
      <c r="B31" s="23">
        <v>7.65</v>
      </c>
      <c r="D31" s="8" t="s">
        <v>49</v>
      </c>
      <c r="E31" s="8" t="s">
        <v>50</v>
      </c>
    </row>
    <row r="32" spans="1:17" hidden="1" x14ac:dyDescent="0.35">
      <c r="A32" s="19" t="s">
        <v>51</v>
      </c>
      <c r="B32" s="23">
        <v>0</v>
      </c>
      <c r="D32" s="8" t="s">
        <v>52</v>
      </c>
    </row>
    <row r="33" spans="1:8" hidden="1" x14ac:dyDescent="0.35">
      <c r="A33" s="18"/>
      <c r="B33" s="23"/>
      <c r="D33" s="8" t="s">
        <v>53</v>
      </c>
      <c r="G33" s="38" t="s">
        <v>77</v>
      </c>
      <c r="H33" s="38" t="s">
        <v>83</v>
      </c>
    </row>
    <row r="34" spans="1:8" hidden="1" x14ac:dyDescent="0.35">
      <c r="A34" s="18">
        <f>IF(D6=A3,0,
IF(D6=A4,0,
IF(D6=A5,-161.11,
IF(D6=A6,-322.22,
IF(D6=A7,-455.95,
IF(D6=A8,-161.11,
IF(D6=A9,-322.22,
IF(D6=A10,-455.95,
IF(D6=A11,-161.11,
IF(D6=A12,-322.22,
IF(D6=A13,-626.1,
IF(D6=A14,-161.11,
IF(D6=A15,-322.22,
IF(D6=A16,-455.95,
))))))))))))))</f>
        <v>0</v>
      </c>
      <c r="B34" s="23"/>
      <c r="D34" s="8" t="s">
        <v>54</v>
      </c>
      <c r="G34" s="38" t="s">
        <v>76</v>
      </c>
      <c r="H34" s="38">
        <v>0</v>
      </c>
    </row>
    <row r="35" spans="1:8" hidden="1" x14ac:dyDescent="0.35">
      <c r="A35" s="18">
        <f>IF(D6=A3,0,
IF(D6=A4,0,
IF(D6=A5,0,
IF(D6=A6,0,
IF(D6=A7,0,
IF(D6=A8,0,
IF(D6=A9,0,
IF(D6=A10,0,
IF(D6=A11,-832.82,
 IF(D6=A12,-1665.64,
IF(D6=A13,-2343.2,
IF(D6=A14,0,
IF(D6=A15,0,
IF(D6=A16,0,
))))))))))))))</f>
        <v>0</v>
      </c>
      <c r="B35" s="23"/>
      <c r="D35" s="9" t="s">
        <v>55</v>
      </c>
      <c r="G35" s="38" t="s">
        <v>78</v>
      </c>
      <c r="H35" s="38">
        <v>-225</v>
      </c>
    </row>
    <row r="36" spans="1:8" hidden="1" x14ac:dyDescent="0.35">
      <c r="A36" s="19">
        <v>-23.02</v>
      </c>
      <c r="B36" s="23"/>
      <c r="D36" s="8" t="s">
        <v>56</v>
      </c>
      <c r="G36" s="38" t="s">
        <v>79</v>
      </c>
      <c r="H36" s="38">
        <v>-250</v>
      </c>
    </row>
    <row r="37" spans="1:8" hidden="1" x14ac:dyDescent="0.35">
      <c r="A37" s="19">
        <f>F23</f>
        <v>0</v>
      </c>
      <c r="B37" s="23"/>
      <c r="D37" s="8" t="s">
        <v>57</v>
      </c>
      <c r="G37" s="38" t="s">
        <v>80</v>
      </c>
      <c r="H37" s="38">
        <v>-250</v>
      </c>
    </row>
    <row r="38" spans="1:8" hidden="1" x14ac:dyDescent="0.35">
      <c r="A38" s="19">
        <v>1</v>
      </c>
      <c r="B38" s="23"/>
      <c r="D38" s="8" t="s">
        <v>58</v>
      </c>
      <c r="G38" s="38" t="s">
        <v>81</v>
      </c>
      <c r="H38" s="38">
        <v>-200</v>
      </c>
    </row>
    <row r="39" spans="1:8" hidden="1" x14ac:dyDescent="0.35">
      <c r="A39" s="22">
        <v>0.5</v>
      </c>
      <c r="B39" s="23">
        <v>40</v>
      </c>
      <c r="D39" s="8" t="s">
        <v>59</v>
      </c>
    </row>
    <row r="40" spans="1:8" hidden="1" x14ac:dyDescent="0.35">
      <c r="A40" s="22">
        <v>0.6</v>
      </c>
      <c r="B40" s="23">
        <v>48</v>
      </c>
      <c r="D40" s="8" t="s">
        <v>60</v>
      </c>
    </row>
    <row r="41" spans="1:8" hidden="1" x14ac:dyDescent="0.35">
      <c r="A41" s="22">
        <v>0.625</v>
      </c>
      <c r="B41" s="23">
        <v>56</v>
      </c>
      <c r="D41" s="8" t="s">
        <v>61</v>
      </c>
    </row>
    <row r="42" spans="1:8" hidden="1" x14ac:dyDescent="0.35">
      <c r="A42" s="22">
        <v>0.75</v>
      </c>
      <c r="B42" s="23">
        <v>60</v>
      </c>
      <c r="D42" s="8" t="s">
        <v>62</v>
      </c>
    </row>
    <row r="43" spans="1:8" hidden="1" x14ac:dyDescent="0.35">
      <c r="A43" s="22">
        <v>0.8</v>
      </c>
      <c r="B43" s="23">
        <v>64</v>
      </c>
      <c r="C43" s="1"/>
      <c r="D43" s="8" t="s">
        <v>63</v>
      </c>
    </row>
    <row r="44" spans="1:8" hidden="1" x14ac:dyDescent="0.35">
      <c r="A44" s="22">
        <v>0.875</v>
      </c>
      <c r="B44" s="23">
        <v>70</v>
      </c>
      <c r="C44" s="1"/>
    </row>
    <row r="45" spans="1:8" ht="126" hidden="1" x14ac:dyDescent="0.35">
      <c r="A45" s="19"/>
      <c r="B45" s="23"/>
      <c r="C45" s="1"/>
      <c r="D45" s="10" t="s">
        <v>64</v>
      </c>
    </row>
    <row r="46" spans="1:8" hidden="1" x14ac:dyDescent="0.35">
      <c r="A46" s="19">
        <f>IF(E3=B39,(A35*0.5),
IF(E3=B40,(A35*0.6),
IF(E3=B41,(A35*0.625),
IF(E3=B42,(A35*0.75),
IF(E3=B43,(A35*0.8),
IF(E3=B44,(A35*0.875),
IF(E3=B37,(A35)
)))))))</f>
        <v>0</v>
      </c>
      <c r="B46" s="25" t="s">
        <v>65</v>
      </c>
      <c r="C46" s="1"/>
    </row>
    <row r="47" spans="1:8" hidden="1" x14ac:dyDescent="0.35">
      <c r="A47" s="23">
        <f>IF(E3=B39,(E13*0.5),
IF(E3=B40,(E13*0.6),
IF(E3=B41,(E13*0.625),
IF(E3=B42,(E13*0.75),
IF(E3=B43,(E13*0.8),
IF(E3=B44,(E13*0.875),
IF(E3=0,-(E13)
)))))))</f>
        <v>0</v>
      </c>
      <c r="B47" s="25" t="s">
        <v>66</v>
      </c>
      <c r="C47" s="1"/>
      <c r="D47" s="8" t="s">
        <v>67</v>
      </c>
      <c r="E47" s="38"/>
      <c r="F47" s="38"/>
      <c r="G47" s="38"/>
    </row>
    <row r="48" spans="1:8" hidden="1" x14ac:dyDescent="0.35">
      <c r="A48" s="19">
        <f>IF(E3=B39,(A37*0.5),
IF(E3=B40,(A37*0.6),
IF(E3=B41,(A37*0.625),
IF(E3=B42,(A37*0.75),
IF(E3=B43,(A37*0.8),
IF(E3=B44,(A37*0.875),
IF(E3=B37,(A37),
)))))))</f>
        <v>0</v>
      </c>
      <c r="B48" s="25" t="s">
        <v>68</v>
      </c>
      <c r="C48" s="1"/>
      <c r="D48" s="8"/>
      <c r="E48" s="38"/>
      <c r="F48" s="38"/>
      <c r="G48" s="38"/>
    </row>
    <row r="49" spans="1:18" hidden="1" x14ac:dyDescent="0.35">
      <c r="A49" s="24"/>
      <c r="B49" s="33"/>
      <c r="C49" s="1"/>
      <c r="D49" s="8" t="s">
        <v>69</v>
      </c>
      <c r="E49" s="38"/>
      <c r="F49" s="38"/>
      <c r="G49" s="38"/>
    </row>
    <row r="50" spans="1:18" hidden="1" x14ac:dyDescent="0.35">
      <c r="A50" s="19">
        <f>IF(E3=B39,(A36*0.5),
IF(E3=B40,(A36*0.6),
IF(E3=B41,(A36*0.625),
IF(E3=B42,(A36*0.75),
IF(E3=B43,(A36*0.8),
IF(E3=B44,(A36*0.875),
IF(E3=B37,(A36)
)))))))</f>
        <v>-23.02</v>
      </c>
      <c r="B50" s="23"/>
      <c r="C50" s="1"/>
      <c r="D50" s="8"/>
      <c r="E50" s="38"/>
      <c r="F50" s="38"/>
      <c r="G50" s="38"/>
    </row>
    <row r="51" spans="1:18" ht="63.5" hidden="1" x14ac:dyDescent="0.35">
      <c r="A51" s="19">
        <f>IF(AND(E13&gt;0,E13&lt;21.57),A47,A50)</f>
        <v>-23.02</v>
      </c>
      <c r="B51" s="23"/>
      <c r="C51" s="1"/>
      <c r="D51" s="31" t="s">
        <v>70</v>
      </c>
      <c r="E51" s="38"/>
      <c r="F51" s="38"/>
      <c r="G51" s="38"/>
    </row>
    <row r="52" spans="1:18" hidden="1" x14ac:dyDescent="0.35">
      <c r="A52" s="18">
        <f>IF(E3=B39,(A34*0.5),
IF(E3=B40,(A34*0.6),
IF(E3=B41,(A34*0.625),
IF(E3=B42,(A34*0.75),
IF(E3=B43,(A34*0.8),
IF(E3=B44,(A34*0.875),
IF(E3=B37,(A34)
)))))))</f>
        <v>0</v>
      </c>
      <c r="B52" s="33"/>
      <c r="C52" s="1"/>
      <c r="D52" s="38"/>
      <c r="E52" s="38"/>
      <c r="F52" s="38"/>
      <c r="G52" s="38"/>
    </row>
    <row r="53" spans="1:18" hidden="1" x14ac:dyDescent="0.35">
      <c r="C53" s="1"/>
      <c r="D53" s="8" t="s">
        <v>71</v>
      </c>
      <c r="E53" s="38"/>
      <c r="F53" s="38"/>
      <c r="G53" s="38"/>
      <c r="O53" s="1" t="s">
        <v>77</v>
      </c>
      <c r="P53" s="1" t="s">
        <v>19</v>
      </c>
      <c r="Q53" s="1" t="s">
        <v>20</v>
      </c>
      <c r="R53" s="44" t="s">
        <v>21</v>
      </c>
    </row>
    <row r="54" spans="1:18" hidden="1" x14ac:dyDescent="0.35">
      <c r="C54" s="1"/>
      <c r="O54" s="1" t="s">
        <v>78</v>
      </c>
      <c r="P54" s="1">
        <v>232.63</v>
      </c>
      <c r="Q54" s="1">
        <v>469.21</v>
      </c>
      <c r="R54" s="1">
        <v>680.67</v>
      </c>
    </row>
    <row r="55" spans="1:18" hidden="1" x14ac:dyDescent="0.35">
      <c r="C55" s="1"/>
      <c r="D55" s="38" t="s">
        <v>82</v>
      </c>
      <c r="F55" s="39" t="s">
        <v>7</v>
      </c>
      <c r="G55" s="40">
        <v>0</v>
      </c>
      <c r="O55" s="1" t="s">
        <v>79</v>
      </c>
      <c r="P55" s="1">
        <v>234.6</v>
      </c>
      <c r="Q55" s="1">
        <v>477.1</v>
      </c>
      <c r="R55" s="1">
        <v>702.99</v>
      </c>
    </row>
    <row r="56" spans="1:18" hidden="1" x14ac:dyDescent="0.35">
      <c r="C56" s="1"/>
      <c r="F56" s="41" t="s">
        <v>9</v>
      </c>
      <c r="G56" s="42">
        <v>0</v>
      </c>
      <c r="O56" s="1" t="s">
        <v>80</v>
      </c>
      <c r="P56" s="1">
        <v>234.6</v>
      </c>
      <c r="Q56" s="1">
        <v>477.1</v>
      </c>
      <c r="R56" s="1">
        <v>702.99</v>
      </c>
    </row>
    <row r="57" spans="1:18" hidden="1" x14ac:dyDescent="0.35">
      <c r="C57" s="1"/>
      <c r="F57" s="43" t="s">
        <v>19</v>
      </c>
      <c r="G57" s="42">
        <v>1227.1099999999999</v>
      </c>
      <c r="O57" s="1" t="s">
        <v>81</v>
      </c>
      <c r="P57" s="1">
        <v>228.69</v>
      </c>
      <c r="Q57" s="1">
        <v>457.38</v>
      </c>
      <c r="R57" s="1">
        <v>647.19000000000005</v>
      </c>
    </row>
    <row r="58" spans="1:18" hidden="1" x14ac:dyDescent="0.35">
      <c r="C58" s="1"/>
      <c r="F58" s="43" t="s">
        <v>20</v>
      </c>
      <c r="G58" s="42">
        <v>2454.23</v>
      </c>
    </row>
    <row r="59" spans="1:18" hidden="1" x14ac:dyDescent="0.35">
      <c r="C59" s="1"/>
      <c r="F59" s="43" t="s">
        <v>21</v>
      </c>
      <c r="G59" s="42">
        <v>3459.05</v>
      </c>
    </row>
    <row r="60" spans="1:18" x14ac:dyDescent="0.35">
      <c r="C60" s="1"/>
    </row>
    <row r="61" spans="1:18" x14ac:dyDescent="0.35">
      <c r="C61" s="1"/>
    </row>
    <row r="62" spans="1:18" x14ac:dyDescent="0.35">
      <c r="C62" s="1"/>
    </row>
    <row r="63" spans="1:18" x14ac:dyDescent="0.35">
      <c r="C63" s="1"/>
    </row>
    <row r="64" spans="1:18" x14ac:dyDescent="0.35">
      <c r="C64" s="1"/>
    </row>
    <row r="65" spans="3:3" x14ac:dyDescent="0.35">
      <c r="C65" s="1"/>
    </row>
    <row r="66" spans="3:3" x14ac:dyDescent="0.35">
      <c r="C66" s="1"/>
    </row>
    <row r="67" spans="3:3" x14ac:dyDescent="0.35">
      <c r="C67" s="1"/>
    </row>
    <row r="68" spans="3:3" x14ac:dyDescent="0.35">
      <c r="C68" s="1"/>
    </row>
    <row r="69" spans="3:3" x14ac:dyDescent="0.35">
      <c r="C69" s="1"/>
    </row>
    <row r="70" spans="3:3" x14ac:dyDescent="0.35">
      <c r="C70" s="1"/>
    </row>
    <row r="71" spans="3:3" x14ac:dyDescent="0.35">
      <c r="C71" s="1"/>
    </row>
    <row r="72" spans="3:3" x14ac:dyDescent="0.35">
      <c r="C72" s="1"/>
    </row>
    <row r="73" spans="3:3" x14ac:dyDescent="0.35">
      <c r="C73" s="1"/>
    </row>
    <row r="74" spans="3:3" x14ac:dyDescent="0.35">
      <c r="C74" s="1"/>
    </row>
    <row r="75" spans="3:3" x14ac:dyDescent="0.35">
      <c r="C75" s="1"/>
    </row>
    <row r="76" spans="3:3" x14ac:dyDescent="0.35">
      <c r="C76" s="1"/>
    </row>
    <row r="77" spans="3:3" x14ac:dyDescent="0.35">
      <c r="C77" s="1"/>
    </row>
    <row r="78" spans="3:3" x14ac:dyDescent="0.35">
      <c r="C78" s="1"/>
    </row>
    <row r="79" spans="3:3" x14ac:dyDescent="0.35">
      <c r="C79" s="1"/>
    </row>
    <row r="80" spans="3:3" x14ac:dyDescent="0.35">
      <c r="C80" s="1"/>
    </row>
    <row r="81" spans="3:3" x14ac:dyDescent="0.35">
      <c r="C81" s="1"/>
    </row>
    <row r="82" spans="3:3" x14ac:dyDescent="0.35">
      <c r="C82" s="1"/>
    </row>
    <row r="83" spans="3:3" x14ac:dyDescent="0.35">
      <c r="C83" s="1"/>
    </row>
    <row r="84" spans="3:3" x14ac:dyDescent="0.35">
      <c r="C84" s="1"/>
    </row>
    <row r="85" spans="3:3" x14ac:dyDescent="0.35">
      <c r="C85" s="1"/>
    </row>
    <row r="86" spans="3:3" x14ac:dyDescent="0.35">
      <c r="C86" s="1"/>
    </row>
    <row r="87" spans="3:3" x14ac:dyDescent="0.35">
      <c r="C87" s="1"/>
    </row>
    <row r="88" spans="3:3" x14ac:dyDescent="0.35">
      <c r="C88" s="1"/>
    </row>
    <row r="89" spans="3:3" x14ac:dyDescent="0.35">
      <c r="C89" s="1"/>
    </row>
    <row r="90" spans="3:3" x14ac:dyDescent="0.35">
      <c r="C90" s="1"/>
    </row>
    <row r="91" spans="3:3" x14ac:dyDescent="0.35">
      <c r="C91" s="1"/>
    </row>
    <row r="92" spans="3:3" x14ac:dyDescent="0.35">
      <c r="C92" s="1"/>
    </row>
    <row r="93" spans="3:3" x14ac:dyDescent="0.35">
      <c r="C93" s="1"/>
    </row>
    <row r="94" spans="3:3" x14ac:dyDescent="0.35">
      <c r="C94" s="1"/>
    </row>
    <row r="95" spans="3:3" x14ac:dyDescent="0.35">
      <c r="C95" s="1"/>
    </row>
    <row r="96" spans="3:3" x14ac:dyDescent="0.35">
      <c r="C96" s="1"/>
    </row>
    <row r="97" spans="3:3" x14ac:dyDescent="0.35">
      <c r="C97" s="1"/>
    </row>
    <row r="98" spans="3:3" x14ac:dyDescent="0.35">
      <c r="C98" s="1"/>
    </row>
    <row r="99" spans="3:3" x14ac:dyDescent="0.35">
      <c r="C99" s="1"/>
    </row>
    <row r="100" spans="3:3" x14ac:dyDescent="0.35">
      <c r="C100" s="1"/>
    </row>
    <row r="101" spans="3:3" x14ac:dyDescent="0.35">
      <c r="C101" s="1"/>
    </row>
    <row r="102" spans="3:3" x14ac:dyDescent="0.35">
      <c r="C102" s="1"/>
    </row>
    <row r="103" spans="3:3" x14ac:dyDescent="0.35">
      <c r="C103" s="1"/>
    </row>
    <row r="104" spans="3:3" x14ac:dyDescent="0.35">
      <c r="C104" s="1"/>
    </row>
    <row r="105" spans="3:3" x14ac:dyDescent="0.35">
      <c r="C105" s="1"/>
    </row>
    <row r="106" spans="3:3" x14ac:dyDescent="0.35">
      <c r="C106" s="1"/>
    </row>
    <row r="107" spans="3:3" x14ac:dyDescent="0.35">
      <c r="C107" s="1"/>
    </row>
    <row r="108" spans="3:3" x14ac:dyDescent="0.35">
      <c r="C108" s="1"/>
    </row>
    <row r="109" spans="3:3" x14ac:dyDescent="0.35">
      <c r="C109" s="1"/>
    </row>
    <row r="110" spans="3:3" x14ac:dyDescent="0.35">
      <c r="C110" s="1"/>
    </row>
    <row r="111" spans="3:3" x14ac:dyDescent="0.35">
      <c r="C111" s="1"/>
    </row>
    <row r="112" spans="3:3" x14ac:dyDescent="0.35">
      <c r="C112" s="1"/>
    </row>
    <row r="113" spans="3:3" x14ac:dyDescent="0.35">
      <c r="C113" s="1"/>
    </row>
    <row r="114" spans="3:3" x14ac:dyDescent="0.35">
      <c r="C114" s="1"/>
    </row>
    <row r="115" spans="3:3" x14ac:dyDescent="0.35">
      <c r="C115" s="1"/>
    </row>
    <row r="116" spans="3:3" x14ac:dyDescent="0.35">
      <c r="C116" s="1"/>
    </row>
    <row r="117" spans="3:3" x14ac:dyDescent="0.35">
      <c r="C117" s="1"/>
    </row>
    <row r="118" spans="3:3" x14ac:dyDescent="0.35">
      <c r="C118" s="1"/>
    </row>
    <row r="119" spans="3:3" x14ac:dyDescent="0.35">
      <c r="C119" s="1"/>
    </row>
    <row r="120" spans="3:3" x14ac:dyDescent="0.35">
      <c r="C120" s="1"/>
    </row>
    <row r="121" spans="3:3" x14ac:dyDescent="0.35">
      <c r="C121" s="1"/>
    </row>
    <row r="122" spans="3:3" x14ac:dyDescent="0.35">
      <c r="C122" s="1"/>
    </row>
    <row r="123" spans="3:3" x14ac:dyDescent="0.35">
      <c r="C123" s="1"/>
    </row>
    <row r="124" spans="3:3" x14ac:dyDescent="0.35">
      <c r="C124" s="1"/>
    </row>
    <row r="125" spans="3:3" x14ac:dyDescent="0.35">
      <c r="C125" s="1"/>
    </row>
    <row r="126" spans="3:3" x14ac:dyDescent="0.35">
      <c r="C126" s="1"/>
    </row>
    <row r="127" spans="3:3" x14ac:dyDescent="0.35">
      <c r="C127" s="1"/>
    </row>
    <row r="128" spans="3:3" x14ac:dyDescent="0.35">
      <c r="C128" s="1"/>
    </row>
    <row r="129" spans="3:3" x14ac:dyDescent="0.35">
      <c r="C129" s="1"/>
    </row>
    <row r="130" spans="3:3" x14ac:dyDescent="0.35">
      <c r="C130" s="1"/>
    </row>
    <row r="131" spans="3:3" x14ac:dyDescent="0.35">
      <c r="C131" s="1"/>
    </row>
    <row r="132" spans="3:3" x14ac:dyDescent="0.35">
      <c r="C132" s="1"/>
    </row>
    <row r="133" spans="3:3" x14ac:dyDescent="0.35">
      <c r="C133" s="1"/>
    </row>
    <row r="134" spans="3:3" x14ac:dyDescent="0.35">
      <c r="C134" s="1"/>
    </row>
    <row r="135" spans="3:3" x14ac:dyDescent="0.35">
      <c r="C135" s="1"/>
    </row>
    <row r="136" spans="3:3" x14ac:dyDescent="0.35">
      <c r="C136" s="1"/>
    </row>
    <row r="137" spans="3:3" x14ac:dyDescent="0.35">
      <c r="C137" s="1"/>
    </row>
    <row r="138" spans="3:3" x14ac:dyDescent="0.35">
      <c r="C138" s="1"/>
    </row>
    <row r="139" spans="3:3" x14ac:dyDescent="0.35">
      <c r="C139" s="1"/>
    </row>
    <row r="140" spans="3:3" x14ac:dyDescent="0.35">
      <c r="C140" s="1"/>
    </row>
    <row r="141" spans="3:3" x14ac:dyDescent="0.35">
      <c r="C141" s="1"/>
    </row>
    <row r="142" spans="3:3" x14ac:dyDescent="0.35">
      <c r="C142" s="1"/>
    </row>
    <row r="143" spans="3:3" x14ac:dyDescent="0.35">
      <c r="C143" s="1"/>
    </row>
    <row r="144" spans="3:3" x14ac:dyDescent="0.35">
      <c r="C144" s="1"/>
    </row>
    <row r="145" spans="3:3" x14ac:dyDescent="0.35">
      <c r="C145" s="1"/>
    </row>
    <row r="146" spans="3:3" x14ac:dyDescent="0.35">
      <c r="C146" s="1"/>
    </row>
    <row r="147" spans="3:3" x14ac:dyDescent="0.35">
      <c r="C147" s="1"/>
    </row>
    <row r="148" spans="3:3" x14ac:dyDescent="0.35">
      <c r="C148" s="1"/>
    </row>
    <row r="149" spans="3:3" x14ac:dyDescent="0.35">
      <c r="C149" s="1"/>
    </row>
    <row r="150" spans="3:3" x14ac:dyDescent="0.35">
      <c r="C150" s="1"/>
    </row>
    <row r="151" spans="3:3" x14ac:dyDescent="0.35">
      <c r="C151" s="1"/>
    </row>
    <row r="152" spans="3:3" x14ac:dyDescent="0.35">
      <c r="C152" s="1"/>
    </row>
    <row r="153" spans="3:3" x14ac:dyDescent="0.35">
      <c r="C153" s="1"/>
    </row>
    <row r="154" spans="3:3" x14ac:dyDescent="0.35">
      <c r="C154" s="1"/>
    </row>
  </sheetData>
  <sheetProtection algorithmName="SHA-512" hashValue="DXaEMAwRMyc59hYlCdaR4GT6Ai3l5HNn5kKQut9usbrR61VKyNkErYoB4omP/oHHykbZr/mCvOiZDqhemNDL6A==" saltValue="6VvWW6Rr7RzSIzMU1BLdBg==" spinCount="100000" sheet="1" objects="1" scenarios="1"/>
  <mergeCells count="3">
    <mergeCell ref="E1:I1"/>
    <mergeCell ref="D28:E28"/>
    <mergeCell ref="D29:E30"/>
  </mergeCells>
  <conditionalFormatting sqref="E18">
    <cfRule type="cellIs" dxfId="6" priority="1" operator="lessThan">
      <formula>1</formula>
    </cfRule>
  </conditionalFormatting>
  <conditionalFormatting sqref="E25">
    <cfRule type="cellIs" dxfId="5" priority="5" operator="lessThan">
      <formula>1</formula>
    </cfRule>
    <cfRule type="cellIs" dxfId="4" priority="6" operator="greaterThan">
      <formula>0</formula>
    </cfRule>
    <cfRule type="cellIs" dxfId="3" priority="7" operator="lessThan">
      <formula>0</formula>
    </cfRule>
  </conditionalFormatting>
  <conditionalFormatting sqref="E26">
    <cfRule type="cellIs" dxfId="2" priority="2" operator="equal">
      <formula>0</formula>
    </cfRule>
    <cfRule type="cellIs" dxfId="1" priority="3" operator="lessThan">
      <formula>1</formula>
    </cfRule>
    <cfRule type="cellIs" dxfId="0" priority="4" operator="greaterThan">
      <formula>0</formula>
    </cfRule>
  </conditionalFormatting>
  <dataValidations count="6">
    <dataValidation type="list" allowBlank="1" showInputMessage="1" showErrorMessage="1" error="Please reselect an option by clicking &quot;CANCEL&quot; on this pop up and reselecting an option from the drop down menu." sqref="D13" xr:uid="{00000000-0002-0000-0300-000001000000}">
      <formula1>DENTIST</formula1>
    </dataValidation>
    <dataValidation type="list" allowBlank="1" showInputMessage="1" showErrorMessage="1" error="Please reselect an option by clicking &quot;CANCEL&quot; on this pop up and reselecting an option from the drop down menu." sqref="D18" xr:uid="{00000000-0002-0000-0300-000002000000}">
      <formula1>Viz</formula1>
    </dataValidation>
    <dataValidation type="list" allowBlank="1" showInputMessage="1" showErrorMessage="1" sqref="E3" xr:uid="{00000000-0002-0000-0300-000003000000}">
      <formula1>PT</formula1>
    </dataValidation>
    <dataValidation type="list" showInputMessage="1" showErrorMessage="1" sqref="E4" xr:uid="{00000000-0002-0000-0300-000004000000}">
      <formula1>"CHOOSE,NO,YES"</formula1>
    </dataValidation>
    <dataValidation type="list" allowBlank="1" showInputMessage="1" showErrorMessage="1" sqref="E23:E24" xr:uid="{E7DDEC4F-3528-44B5-ACB4-D333608266F9}">
      <formula1>G34:G38</formula1>
    </dataValidation>
    <dataValidation type="list" allowBlank="1" showInputMessage="1" showErrorMessage="1" sqref="D6" xr:uid="{7BC30289-4E18-460A-A964-D64B9F415D3B}">
      <formula1>F55:F59</formula1>
    </dataValidation>
  </dataValidations>
  <pageMargins left="0.7" right="0.7" top="0.75" bottom="0.75" header="0.3" footer="0.3"/>
  <pageSetup orientation="portrait"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9a0d6c37-cd23-4605-b320-07fd7d8e408d" xsi:nil="true"/>
    <Status xmlns="9a0d6c37-cd23-4605-b320-07fd7d8e408d" xsi:nil="true"/>
    <Responsible xmlns="9a0d6c37-cd23-4605-b320-07fd7d8e408d">
      <UserInfo>
        <DisplayName/>
        <AccountId xsi:nil="true"/>
        <AccountType/>
      </UserInfo>
    </Responsible>
    <UpdateFreq_x002e_ xmlns="9a0d6c37-cd23-4605-b320-07fd7d8e408d" xsi:nil="true"/>
    <lcf76f155ced4ddcb4097134ff3c332f xmlns="9a0d6c37-cd23-4605-b320-07fd7d8e408d">
      <Terms xmlns="http://schemas.microsoft.com/office/infopath/2007/PartnerControls"/>
    </lcf76f155ced4ddcb4097134ff3c332f>
    <TaxCatchAll xmlns="2918354e-b0c4-4e9e-baec-68cf1e0d30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0CDBED53200644BDCFA72E0C129CF5" ma:contentTypeVersion="16" ma:contentTypeDescription="Create a new document." ma:contentTypeScope="" ma:versionID="de59686e5e6fd5b54b52a808bf20116d">
  <xsd:schema xmlns:xsd="http://www.w3.org/2001/XMLSchema" xmlns:xs="http://www.w3.org/2001/XMLSchema" xmlns:p="http://schemas.microsoft.com/office/2006/metadata/properties" xmlns:ns2="9a0d6c37-cd23-4605-b320-07fd7d8e408d" xmlns:ns3="2918354e-b0c4-4e9e-baec-68cf1e0d3089" targetNamespace="http://schemas.microsoft.com/office/2006/metadata/properties" ma:root="true" ma:fieldsID="5426e8eeb2ce092c9c150949e1729b16" ns2:_="" ns3:_="">
    <xsd:import namespace="9a0d6c37-cd23-4605-b320-07fd7d8e408d"/>
    <xsd:import namespace="2918354e-b0c4-4e9e-baec-68cf1e0d30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Notes" minOccurs="0"/>
                <xsd:element ref="ns2:Status" minOccurs="0"/>
                <xsd:element ref="ns2:UpdateFreq_x002e_" minOccurs="0"/>
                <xsd:element ref="ns2:Responsibl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0d6c37-cd23-4605-b320-07fd7d8e4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6b1558-ae04-422a-9ac9-36b7b18c959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Notes" ma:index="19" nillable="true" ma:displayName="Notes" ma:format="Dropdown" ma:internalName="Notes">
      <xsd:simpleType>
        <xsd:restriction base="dms:Text">
          <xsd:maxLength value="255"/>
        </xsd:restriction>
      </xsd:simpleType>
    </xsd:element>
    <xsd:element name="Status" ma:index="20" nillable="true" ma:displayName="Status " ma:format="Dropdown" ma:internalName="Status">
      <xsd:simpleType>
        <xsd:restriction base="dms:Choice">
          <xsd:enumeration value="Planning"/>
          <xsd:enumeration value="Draft"/>
          <xsd:enumeration value="Under Review"/>
          <xsd:enumeration value="Active"/>
          <xsd:enumeration value="Inactive"/>
          <xsd:enumeration value="Audit"/>
          <xsd:enumeration value="Info Only"/>
        </xsd:restriction>
      </xsd:simpleType>
    </xsd:element>
    <xsd:element name="UpdateFreq_x002e_" ma:index="21" nillable="true" ma:displayName="Update Freq." ma:format="Dropdown" ma:internalName="UpdateFreq_x002e_">
      <xsd:simpleType>
        <xsd:restriction base="dms:Text">
          <xsd:maxLength value="255"/>
        </xsd:restriction>
      </xsd:simpleType>
    </xsd:element>
    <xsd:element name="Responsible" ma:index="22" nillable="true" ma:displayName="Responsible" ma:format="Dropdown" ma:list="UserInfo" ma:SharePointGroup="0" ma:internalName="Responsib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18354e-b0c4-4e9e-baec-68cf1e0d30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4be9aa-fe68-4147-bd2e-d333320c2518}" ma:internalName="TaxCatchAll" ma:showField="CatchAllData" ma:web="2918354e-b0c4-4e9e-baec-68cf1e0d30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0F1B76-6304-49DF-858D-335A0D111854}">
  <ds:schemaRefs>
    <ds:schemaRef ds:uri="2918354e-b0c4-4e9e-baec-68cf1e0d3089"/>
    <ds:schemaRef ds:uri="http://schemas.microsoft.com/office/2006/metadata/properties"/>
    <ds:schemaRef ds:uri="9a0d6c37-cd23-4605-b320-07fd7d8e408d"/>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1B4DDFDA-B801-48CE-899A-01B6F6645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0d6c37-cd23-4605-b320-07fd7d8e408d"/>
    <ds:schemaRef ds:uri="2918354e-b0c4-4e9e-baec-68cf1e0d30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B43D3-35B0-4215-BF61-520BCDA7B0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2026 Benefits - Start</vt:lpstr>
      <vt:lpstr>SEIU &amp; CFI Only</vt:lpstr>
      <vt:lpstr>Exempt &amp; Teamsters Only</vt:lpstr>
      <vt:lpstr>Commissioners Only</vt:lpstr>
      <vt:lpstr>Needles Only</vt:lpstr>
      <vt:lpstr>'Exempt &amp; Teamsters Only'!DENTIST</vt:lpstr>
      <vt:lpstr>DENTIST</vt:lpstr>
      <vt:lpstr>'Exempt &amp; Teamsters Only'!MEDINS</vt:lpstr>
      <vt:lpstr>MEDINS</vt:lpstr>
      <vt:lpstr>'Exempt &amp; Teamsters Only'!PT</vt:lpstr>
      <vt:lpstr>PT</vt:lpstr>
      <vt:lpstr>'Exempt &amp; Teamsters Only'!Viz</vt:lpstr>
      <vt:lpstr>Viz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Jenny</dc:creator>
  <cp:keywords/>
  <dc:description/>
  <cp:lastModifiedBy>Gonzales, Jesse</cp:lastModifiedBy>
  <cp:revision/>
  <dcterms:created xsi:type="dcterms:W3CDTF">2024-10-15T16:01:05Z</dcterms:created>
  <dcterms:modified xsi:type="dcterms:W3CDTF">2025-10-20T23:22:30Z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0x010100FB0CDBED53200644BDCFA72E0C129CF5</vt:lpwstr>
  </property>
  <property fmtid="{D5CDD505-2E9C-101B-9397-08002B2CF9AE}" pid="3" name="MediaServiceImageTags">
    <vt:lpwstr/>
  </property>
</Properties>
</file>