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8"/>
  <workbookPr/>
  <mc:AlternateContent xmlns:mc="http://schemas.openxmlformats.org/markup-compatibility/2006">
    <mc:Choice Requires="x15">
      <x15ac:absPath xmlns:x15ac="http://schemas.microsoft.com/office/spreadsheetml/2010/11/ac" url="C:\Users\CC417\Downloads\"/>
    </mc:Choice>
  </mc:AlternateContent>
  <xr:revisionPtr revIDLastSave="944" documentId="11_EECA3E7C7FF916528B65847A78A769BDFA743350" xr6:coauthVersionLast="47" xr6:coauthVersionMax="47" xr10:uidLastSave="{8F1216A5-5025-478A-B8BB-15D59112317C}"/>
  <bookViews>
    <workbookView xWindow="0" yWindow="0" windowWidth="28800" windowHeight="12000" xr2:uid="{00000000-000D-0000-FFFF-FFFF00000000}"/>
  </bookViews>
  <sheets>
    <sheet name="2025 Benefits " sheetId="1" r:id="rId1"/>
    <sheet name="Commissioners Only" sheetId="3" r:id="rId2"/>
    <sheet name="Start" sheetId="2" r:id="rId3"/>
    <sheet name="Needles Only" sheetId="4" r:id="rId4"/>
    <sheet name="Sheet2" sheetId="6" r:id="rId5"/>
    <sheet name="Sheet1" sheetId="5" r:id="rId6"/>
  </sheets>
  <definedNames>
    <definedName name="DENTIST">'2025 Benefits '!$A$16:$A$23</definedName>
    <definedName name="MEDINS">'2025 Benefits '!$A$2:$A$15</definedName>
    <definedName name="PT">'2025 Benefits '!$B$35:$B$41</definedName>
    <definedName name="Viz">'2025 Benefits '!$A$24:$A$29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4" l="1"/>
  <c r="A43" i="4"/>
  <c r="E6" i="4"/>
  <c r="A32" i="3"/>
  <c r="A43" i="3"/>
  <c r="E6" i="3"/>
  <c r="A31" i="3"/>
  <c r="A49" i="3"/>
  <c r="A47" i="3"/>
  <c r="A45" i="3"/>
  <c r="E20" i="3"/>
  <c r="E17" i="3"/>
  <c r="E12" i="3"/>
  <c r="E5" i="3"/>
  <c r="A47" i="4"/>
  <c r="A45" i="4"/>
  <c r="E20" i="4"/>
  <c r="A31" i="4"/>
  <c r="A49" i="4"/>
  <c r="E17" i="4"/>
  <c r="E12" i="4"/>
  <c r="E5" i="4"/>
  <c r="A32" i="1"/>
  <c r="A43" i="1"/>
  <c r="E6" i="1"/>
  <c r="A47" i="1"/>
  <c r="A45" i="1"/>
  <c r="E20" i="1"/>
  <c r="A31" i="1"/>
  <c r="A49" i="1"/>
  <c r="E17" i="1"/>
  <c r="E12" i="1"/>
  <c r="E5" i="1"/>
  <c r="A44" i="1"/>
  <c r="A48" i="1"/>
  <c r="E13" i="1"/>
  <c r="E7" i="4"/>
  <c r="E7" i="3"/>
  <c r="A44" i="3"/>
  <c r="A48" i="3"/>
  <c r="E13" i="3"/>
  <c r="E14" i="3"/>
  <c r="A44" i="4"/>
  <c r="A48" i="4"/>
  <c r="E13" i="4"/>
  <c r="E14" i="4"/>
  <c r="E7" i="1"/>
  <c r="E14" i="1"/>
  <c r="E19" i="3"/>
  <c r="E23" i="3"/>
  <c r="E19" i="4"/>
  <c r="E22" i="4"/>
  <c r="E24" i="4"/>
  <c r="E19" i="1"/>
  <c r="E22" i="3"/>
  <c r="E24" i="3"/>
  <c r="E23" i="4"/>
  <c r="E23" i="1"/>
  <c r="E22" i="1"/>
  <c r="E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Estacion, Enrique</author>
  </authors>
  <commentList>
    <comment ref="A31" authorId="0" shapeId="0" xr:uid="{00000000-0006-0000-0100-000001000000}">
      <text>
        <r>
          <rPr>
            <b/>
            <sz val="9"/>
            <color indexed="81"/>
            <rFont val="Tahoma"/>
            <family val="2"/>
          </rPr>
          <t>Estacion, Enrique:</t>
        </r>
        <r>
          <rPr>
            <sz val="9"/>
            <color indexed="81"/>
            <rFont val="Tahoma"/>
            <family val="2"/>
          </rPr>
          <t xml:space="preserve">
Teamsters temporary switch; (counters A32) use values based on the 54.8%
</t>
        </r>
      </text>
    </comment>
    <comment ref="A32" authorId="0" shapeId="0" xr:uid="{00000000-0006-0000-0100-000002000000}">
      <text>
        <r>
          <rPr>
            <b/>
            <sz val="9"/>
            <color indexed="81"/>
            <rFont val="Tahoma"/>
            <family val="2"/>
          </rPr>
          <t>Estacion, Enrique:</t>
        </r>
        <r>
          <rPr>
            <sz val="9"/>
            <color indexed="81"/>
            <rFont val="Tahoma"/>
            <family val="2"/>
          </rPr>
          <t xml:space="preserve">
Subsidies and Flex</t>
        </r>
      </text>
    </comment>
    <comment ref="A36" authorId="0" shapeId="0" xr:uid="{00000000-0006-0000-0100-000003000000}">
      <text>
        <r>
          <rPr>
            <b/>
            <sz val="9"/>
            <color indexed="81"/>
            <rFont val="Tahoma"/>
            <family val="2"/>
          </rPr>
          <t>Estacion, Enrique:</t>
        </r>
        <r>
          <rPr>
            <sz val="9"/>
            <color indexed="81"/>
            <rFont val="Tahoma"/>
            <family val="2"/>
          </rPr>
          <t xml:space="preserve">
Rates for Part Time calc</t>
        </r>
      </text>
    </comment>
    <comment ref="A44" authorId="0" shapeId="0" xr:uid="{00000000-0006-0000-0100-000004000000}">
      <text>
        <r>
          <rPr>
            <b/>
            <sz val="9"/>
            <color indexed="81"/>
            <rFont val="Tahoma"/>
            <family val="2"/>
          </rPr>
          <t>Estacion, Enrique:</t>
        </r>
        <r>
          <rPr>
            <sz val="9"/>
            <color indexed="81"/>
            <rFont val="Tahoma"/>
            <family val="2"/>
          </rPr>
          <t xml:space="preserve">
Needed to show zero net subsidy</t>
        </r>
      </text>
    </comment>
    <comment ref="B45" authorId="0" shapeId="0" xr:uid="{00000000-0006-0000-0100-000005000000}">
      <text>
        <r>
          <rPr>
            <b/>
            <sz val="9"/>
            <color indexed="81"/>
            <rFont val="Tahoma"/>
            <family val="2"/>
          </rPr>
          <t>Estacion, Enrique:</t>
        </r>
        <r>
          <rPr>
            <sz val="9"/>
            <color indexed="81"/>
            <rFont val="Tahoma"/>
            <family val="2"/>
          </rPr>
          <t xml:space="preserve">
Rates for part time flex
</t>
        </r>
      </text>
    </comment>
    <comment ref="A47" authorId="0" shapeId="0" xr:uid="{00000000-0006-0000-0100-000006000000}">
      <text>
        <r>
          <rPr>
            <b/>
            <sz val="9"/>
            <color indexed="81"/>
            <rFont val="Tahoma"/>
            <family val="2"/>
          </rPr>
          <t>Estacion, Enrique:</t>
        </r>
        <r>
          <rPr>
            <sz val="9"/>
            <color indexed="81"/>
            <rFont val="Tahoma"/>
            <family val="2"/>
          </rPr>
          <t xml:space="preserve">
Needed to convert max subisdy to part time rate
</t>
        </r>
      </text>
    </comment>
    <comment ref="A48" authorId="0" shapeId="0" xr:uid="{00000000-0006-0000-0100-000007000000}">
      <text>
        <r>
          <rPr>
            <b/>
            <sz val="9"/>
            <color indexed="81"/>
            <rFont val="Tahoma"/>
            <family val="2"/>
          </rPr>
          <t>Estacion, Enrique:</t>
        </r>
        <r>
          <rPr>
            <sz val="9"/>
            <color indexed="81"/>
            <rFont val="Tahoma"/>
            <family val="2"/>
          </rPr>
          <t xml:space="preserve">
Needed to calc values for dental subsidy
</t>
        </r>
      </text>
    </comment>
    <comment ref="A49" authorId="0" shapeId="0" xr:uid="{00000000-0006-0000-0100-000008000000}">
      <text>
        <r>
          <rPr>
            <b/>
            <sz val="9"/>
            <color indexed="81"/>
            <rFont val="Tahoma"/>
            <family val="2"/>
          </rPr>
          <t>Estacion, Enrique:</t>
        </r>
        <r>
          <rPr>
            <sz val="9"/>
            <color indexed="81"/>
            <rFont val="Tahoma"/>
            <family val="2"/>
          </rPr>
          <t xml:space="preserve">
teamsters temporary subsidy E6 subtotal (counters A43)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Estacion, Enrique</author>
  </authors>
  <commentList>
    <comment ref="A31" authorId="0" shapeId="0" xr:uid="{00000000-0006-0000-0200-000001000000}">
      <text>
        <r>
          <rPr>
            <b/>
            <sz val="9"/>
            <color indexed="81"/>
            <rFont val="Tahoma"/>
            <family val="2"/>
          </rPr>
          <t>Estacion, Enrique:</t>
        </r>
        <r>
          <rPr>
            <sz val="9"/>
            <color indexed="81"/>
            <rFont val="Tahoma"/>
            <family val="2"/>
          </rPr>
          <t xml:space="preserve">
Teamsters temporary switch; (counters A32) use values based on the 54.8%
</t>
        </r>
      </text>
    </comment>
    <comment ref="A32" authorId="0" shapeId="0" xr:uid="{00000000-0006-0000-0200-000002000000}">
      <text>
        <r>
          <rPr>
            <b/>
            <sz val="9"/>
            <color indexed="81"/>
            <rFont val="Tahoma"/>
            <family val="2"/>
          </rPr>
          <t>Estacion, Enrique:</t>
        </r>
        <r>
          <rPr>
            <sz val="9"/>
            <color indexed="81"/>
            <rFont val="Tahoma"/>
            <family val="2"/>
          </rPr>
          <t xml:space="preserve">
Subsidies and Flex</t>
        </r>
      </text>
    </comment>
    <comment ref="A36" authorId="0" shapeId="0" xr:uid="{00000000-0006-0000-0200-000003000000}">
      <text>
        <r>
          <rPr>
            <b/>
            <sz val="9"/>
            <color indexed="81"/>
            <rFont val="Tahoma"/>
            <family val="2"/>
          </rPr>
          <t>Estacion, Enrique:</t>
        </r>
        <r>
          <rPr>
            <sz val="9"/>
            <color indexed="81"/>
            <rFont val="Tahoma"/>
            <family val="2"/>
          </rPr>
          <t xml:space="preserve">
Rates for Part Time calc</t>
        </r>
      </text>
    </comment>
    <comment ref="A44" authorId="0" shapeId="0" xr:uid="{00000000-0006-0000-0200-000004000000}">
      <text>
        <r>
          <rPr>
            <b/>
            <sz val="9"/>
            <color indexed="81"/>
            <rFont val="Tahoma"/>
            <family val="2"/>
          </rPr>
          <t>Estacion, Enrique:</t>
        </r>
        <r>
          <rPr>
            <sz val="9"/>
            <color indexed="81"/>
            <rFont val="Tahoma"/>
            <family val="2"/>
          </rPr>
          <t xml:space="preserve">
Needed to show zero net subsidy</t>
        </r>
      </text>
    </comment>
    <comment ref="B45" authorId="0" shapeId="0" xr:uid="{00000000-0006-0000-0200-000005000000}">
      <text>
        <r>
          <rPr>
            <b/>
            <sz val="9"/>
            <color indexed="81"/>
            <rFont val="Tahoma"/>
            <family val="2"/>
          </rPr>
          <t>Estacion, Enrique:</t>
        </r>
        <r>
          <rPr>
            <sz val="9"/>
            <color indexed="81"/>
            <rFont val="Tahoma"/>
            <family val="2"/>
          </rPr>
          <t xml:space="preserve">
Rates for part time flex
</t>
        </r>
      </text>
    </comment>
    <comment ref="A47" authorId="0" shapeId="0" xr:uid="{00000000-0006-0000-0200-000006000000}">
      <text>
        <r>
          <rPr>
            <b/>
            <sz val="9"/>
            <color indexed="81"/>
            <rFont val="Tahoma"/>
            <family val="2"/>
          </rPr>
          <t>Estacion, Enrique:</t>
        </r>
        <r>
          <rPr>
            <sz val="9"/>
            <color indexed="81"/>
            <rFont val="Tahoma"/>
            <family val="2"/>
          </rPr>
          <t xml:space="preserve">
Needed to convert max subisdy to part time rate
</t>
        </r>
      </text>
    </comment>
    <comment ref="A48" authorId="0" shapeId="0" xr:uid="{00000000-0006-0000-0200-000007000000}">
      <text>
        <r>
          <rPr>
            <b/>
            <sz val="9"/>
            <color indexed="81"/>
            <rFont val="Tahoma"/>
            <family val="2"/>
          </rPr>
          <t>Estacion, Enrique:</t>
        </r>
        <r>
          <rPr>
            <sz val="9"/>
            <color indexed="81"/>
            <rFont val="Tahoma"/>
            <family val="2"/>
          </rPr>
          <t xml:space="preserve">
Needed to calc values for dental subsidy
</t>
        </r>
      </text>
    </comment>
    <comment ref="A49" authorId="0" shapeId="0" xr:uid="{00000000-0006-0000-0200-000008000000}">
      <text>
        <r>
          <rPr>
            <b/>
            <sz val="9"/>
            <color indexed="81"/>
            <rFont val="Tahoma"/>
            <family val="2"/>
          </rPr>
          <t>Estacion, Enrique:</t>
        </r>
        <r>
          <rPr>
            <sz val="9"/>
            <color indexed="81"/>
            <rFont val="Tahoma"/>
            <family val="2"/>
          </rPr>
          <t xml:space="preserve">
teamsters temporary subsidy E6 subtotal (counters A43)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Estacion, Enrique</author>
  </authors>
  <commentList>
    <comment ref="A31" authorId="0" shapeId="0" xr:uid="{00000000-0006-0000-0300-000001000000}">
      <text>
        <r>
          <rPr>
            <b/>
            <sz val="9"/>
            <color indexed="81"/>
            <rFont val="Tahoma"/>
            <family val="2"/>
          </rPr>
          <t>Estacion, Enrique:</t>
        </r>
        <r>
          <rPr>
            <sz val="9"/>
            <color indexed="81"/>
            <rFont val="Tahoma"/>
            <family val="2"/>
          </rPr>
          <t xml:space="preserve">
Teamsters temporary switch; (counters A32) use values based on the 54.8%
</t>
        </r>
      </text>
    </comment>
    <comment ref="A32" authorId="0" shapeId="0" xr:uid="{00000000-0006-0000-0300-000002000000}">
      <text>
        <r>
          <rPr>
            <b/>
            <sz val="9"/>
            <color indexed="81"/>
            <rFont val="Tahoma"/>
            <family val="2"/>
          </rPr>
          <t>Estacion, Enrique:</t>
        </r>
        <r>
          <rPr>
            <sz val="9"/>
            <color indexed="81"/>
            <rFont val="Tahoma"/>
            <family val="2"/>
          </rPr>
          <t xml:space="preserve">
Subsidies and Flex</t>
        </r>
      </text>
    </comment>
    <comment ref="A36" authorId="0" shapeId="0" xr:uid="{00000000-0006-0000-0300-000003000000}">
      <text>
        <r>
          <rPr>
            <b/>
            <sz val="9"/>
            <color indexed="81"/>
            <rFont val="Tahoma"/>
            <family val="2"/>
          </rPr>
          <t>Estacion, Enrique:</t>
        </r>
        <r>
          <rPr>
            <sz val="9"/>
            <color indexed="81"/>
            <rFont val="Tahoma"/>
            <family val="2"/>
          </rPr>
          <t xml:space="preserve">
Rates for Part Time calc</t>
        </r>
      </text>
    </comment>
    <comment ref="A44" authorId="0" shapeId="0" xr:uid="{00000000-0006-0000-0300-000004000000}">
      <text>
        <r>
          <rPr>
            <b/>
            <sz val="9"/>
            <color indexed="81"/>
            <rFont val="Tahoma"/>
            <family val="2"/>
          </rPr>
          <t>Estacion, Enrique:</t>
        </r>
        <r>
          <rPr>
            <sz val="9"/>
            <color indexed="81"/>
            <rFont val="Tahoma"/>
            <family val="2"/>
          </rPr>
          <t xml:space="preserve">
Needed to show zero net subsidy</t>
        </r>
      </text>
    </comment>
    <comment ref="B45" authorId="0" shapeId="0" xr:uid="{00000000-0006-0000-0300-000005000000}">
      <text>
        <r>
          <rPr>
            <b/>
            <sz val="9"/>
            <color indexed="81"/>
            <rFont val="Tahoma"/>
            <family val="2"/>
          </rPr>
          <t>Estacion, Enrique:</t>
        </r>
        <r>
          <rPr>
            <sz val="9"/>
            <color indexed="81"/>
            <rFont val="Tahoma"/>
            <family val="2"/>
          </rPr>
          <t xml:space="preserve">
Rates for part time flex
</t>
        </r>
      </text>
    </comment>
    <comment ref="A47" authorId="0" shapeId="0" xr:uid="{00000000-0006-0000-0300-000006000000}">
      <text>
        <r>
          <rPr>
            <b/>
            <sz val="9"/>
            <color indexed="81"/>
            <rFont val="Tahoma"/>
            <family val="2"/>
          </rPr>
          <t>Estacion, Enrique:</t>
        </r>
        <r>
          <rPr>
            <sz val="9"/>
            <color indexed="81"/>
            <rFont val="Tahoma"/>
            <family val="2"/>
          </rPr>
          <t xml:space="preserve">
Needed to convert max subisdy to part time rate
</t>
        </r>
      </text>
    </comment>
    <comment ref="A48" authorId="0" shapeId="0" xr:uid="{00000000-0006-0000-0300-000007000000}">
      <text>
        <r>
          <rPr>
            <b/>
            <sz val="9"/>
            <color indexed="81"/>
            <rFont val="Tahoma"/>
            <family val="2"/>
          </rPr>
          <t>Estacion, Enrique:</t>
        </r>
        <r>
          <rPr>
            <sz val="9"/>
            <color indexed="81"/>
            <rFont val="Tahoma"/>
            <family val="2"/>
          </rPr>
          <t xml:space="preserve">
Needed to calc values for dental subsidy
</t>
        </r>
      </text>
    </comment>
    <comment ref="A49" authorId="0" shapeId="0" xr:uid="{00000000-0006-0000-0300-000008000000}">
      <text>
        <r>
          <rPr>
            <b/>
            <sz val="9"/>
            <color indexed="81"/>
            <rFont val="Tahoma"/>
            <family val="2"/>
          </rPr>
          <t>Estacion, Enrique:</t>
        </r>
        <r>
          <rPr>
            <sz val="9"/>
            <color indexed="81"/>
            <rFont val="Tahoma"/>
            <family val="2"/>
          </rPr>
          <t xml:space="preserve">
teamsters temporary subsidy E6 subtotal (counters A43)</t>
        </r>
      </text>
    </comment>
  </commentList>
</comments>
</file>

<file path=xl/sharedStrings.xml><?xml version="1.0" encoding="utf-8"?>
<sst xmlns="http://schemas.openxmlformats.org/spreadsheetml/2006/main" count="232" uniqueCount="81">
  <si>
    <t xml:space="preserve">                                                                                         </t>
  </si>
  <si>
    <r>
      <rPr>
        <sz val="18"/>
        <color theme="1" tint="0.34998626667073579"/>
        <rFont val="Segoe UI Light"/>
        <family val="2"/>
      </rPr>
      <t xml:space="preserve">2025 Health Benefits Bi-weekly Cost Calculator </t>
    </r>
    <r>
      <rPr>
        <sz val="22"/>
        <color theme="1" tint="0.34998626667073579"/>
        <rFont val="Segoe UI Light"/>
        <family val="2"/>
      </rPr>
      <t xml:space="preserve">   </t>
    </r>
    <r>
      <rPr>
        <sz val="16"/>
        <color theme="1" tint="0.34998626667073579"/>
        <rFont val="Segoe UI Light"/>
        <family val="2"/>
      </rPr>
      <t xml:space="preserve">         </t>
    </r>
  </si>
  <si>
    <t>Choose Health Plan</t>
  </si>
  <si>
    <t>If part time, select scheduled hours:</t>
  </si>
  <si>
    <t>Having issues using the calculator?</t>
  </si>
  <si>
    <t>Opt Out of Medical</t>
  </si>
  <si>
    <t>&gt;</t>
  </si>
  <si>
    <r>
      <rPr>
        <b/>
        <sz val="12"/>
        <rFont val="Calibri"/>
        <family val="2"/>
        <scheme val="minor"/>
      </rPr>
      <t>Download</t>
    </r>
    <r>
      <rPr>
        <sz val="10"/>
        <rFont val="Segoe UI Light"/>
        <family val="2"/>
      </rPr>
      <t xml:space="preserve"> the Excel sheet</t>
    </r>
  </si>
  <si>
    <t>BLUE SHIELD HMO Emp Only</t>
  </si>
  <si>
    <t>or</t>
  </si>
  <si>
    <t>BLUE SHIELD HMO Emp + 1</t>
  </si>
  <si>
    <t>BLUE SHIELD TRIO Emp + 1</t>
  </si>
  <si>
    <r>
      <t>At the top right corner, change "</t>
    </r>
    <r>
      <rPr>
        <b/>
        <sz val="12"/>
        <rFont val="Calibri"/>
        <family val="2"/>
        <scheme val="minor"/>
      </rPr>
      <t>viewing</t>
    </r>
    <r>
      <rPr>
        <sz val="10"/>
        <rFont val="Segoe UI Light"/>
        <family val="2"/>
      </rPr>
      <t>" to "</t>
    </r>
    <r>
      <rPr>
        <b/>
        <sz val="12"/>
        <rFont val="Calibri"/>
        <family val="2"/>
        <scheme val="minor"/>
      </rPr>
      <t>editing</t>
    </r>
    <r>
      <rPr>
        <sz val="10"/>
        <rFont val="Segoe UI Light"/>
        <family val="2"/>
      </rPr>
      <t>"</t>
    </r>
  </si>
  <si>
    <t>BLUE SHIELD HMO Emp + 2</t>
  </si>
  <si>
    <t>Court Paid Medical Subsidy*</t>
  </si>
  <si>
    <t>KP HMO Emp Only</t>
  </si>
  <si>
    <t>Net Cost</t>
  </si>
  <si>
    <t>KP HMO Emp + 1</t>
  </si>
  <si>
    <t>(does not include Commissioner cost)</t>
  </si>
  <si>
    <t>KP HMO Emp + 2</t>
  </si>
  <si>
    <t>BLUE SHIELD PPO Emp Only</t>
  </si>
  <si>
    <t>BLUE SHIELD PPO Emp + 1</t>
  </si>
  <si>
    <t>BLUE SHIELD PPO Emp + 2</t>
  </si>
  <si>
    <t>DELTACARE HMO Emp only</t>
  </si>
  <si>
    <t>BLUE SHIELD TRIO Emp Only</t>
  </si>
  <si>
    <t xml:space="preserve"> Court Paid Dental Subsidy*</t>
  </si>
  <si>
    <t>BLUE SHIELD TRIO Emp + 2</t>
  </si>
  <si>
    <t>Choose Dental Plan</t>
  </si>
  <si>
    <t>Subsidized* Cost</t>
  </si>
  <si>
    <t>Opt Out of Dental</t>
  </si>
  <si>
    <t>Eyemed Emp Only</t>
  </si>
  <si>
    <t>DELTACARE HMO emp + 1</t>
  </si>
  <si>
    <t>Subtotal For All Benefits</t>
  </si>
  <si>
    <t>DELTACARE HMO Emp + 2</t>
  </si>
  <si>
    <t>Flex Benefit Applied**</t>
  </si>
  <si>
    <t>DELTA  PPO Emp Only</t>
  </si>
  <si>
    <t>DELTA  PPO Emp + 1</t>
  </si>
  <si>
    <t>Estimated Bi-Weekly Out of Pocket</t>
  </si>
  <si>
    <t>DELTA  PPO Emp + 2</t>
  </si>
  <si>
    <t xml:space="preserve">Bi-Weekly Surplus Flex Benefit Dollars                                    Payable As Taxable Compensation **                 </t>
  </si>
  <si>
    <t>Choose Vision Plan</t>
  </si>
  <si>
    <r>
      <t>Approx.  Monthly Cost after Subsidies &amp; Flex Dollars</t>
    </r>
    <r>
      <rPr>
        <b/>
        <sz val="9"/>
        <color theme="1" tint="0.499984740745262"/>
        <rFont val="Arial"/>
        <family val="2"/>
      </rPr>
      <t>**</t>
    </r>
    <r>
      <rPr>
        <sz val="9"/>
        <color theme="1" tint="0.499984740745262"/>
        <rFont val="Arial"/>
        <family val="2"/>
      </rPr>
      <t xml:space="preserve"> :  </t>
    </r>
  </si>
  <si>
    <r>
      <t xml:space="preserve">*Based on </t>
    </r>
    <r>
      <rPr>
        <i/>
        <u/>
        <sz val="9"/>
        <color theme="0" tint="-0.499984740745262"/>
        <rFont val="Calibri"/>
        <family val="2"/>
        <scheme val="minor"/>
      </rPr>
      <t>Full-Time Employee</t>
    </r>
    <r>
      <rPr>
        <i/>
        <sz val="9"/>
        <color theme="0" tint="-0.499984740745262"/>
        <rFont val="Calibri"/>
        <family val="2"/>
        <scheme val="minor"/>
      </rPr>
      <t xml:space="preserve"> benefit rates; maximum subsidy applied until zero.</t>
    </r>
  </si>
  <si>
    <t>Eyemed Emp + Spouse</t>
  </si>
  <si>
    <t>** When applicable, remaining flex dollars are applied to AD&amp;D/Supplemental Life Premiums. Actual out of pocket costs and/or flex dollar balances may differ from what is shown here due to other factors. Please contact your HR Assistant for further assistance.</t>
  </si>
  <si>
    <t>Eyemed Emp + Child(ren)</t>
  </si>
  <si>
    <t>Eyemed Emp + Family</t>
  </si>
  <si>
    <t>Steps to update calculator annually</t>
  </si>
  <si>
    <t>*SPECIAL EDITION: TEAMSTERS SELECTION PUSHES ALL "E" COLUMN INSTRUCTIONS DOWN 2 CELLS</t>
  </si>
  <si>
    <t>Exempt Emp,+1 or more</t>
  </si>
  <si>
    <t>1: Unhide Columns A and B</t>
  </si>
  <si>
    <t>2: Edit the prices listed in the text box on the right side of working area</t>
  </si>
  <si>
    <t>3: Edit the provider list in A and prices in B*</t>
  </si>
  <si>
    <t>4: Verify that D3,D10,and D15 display accordingly</t>
  </si>
  <si>
    <t>5: Change the subsidies/flex by editing the formulas in E4 and E11 (OPEN FORUMLA BAR)</t>
  </si>
  <si>
    <t xml:space="preserve">  5a: Select E4 or E11. In formula bar, fix all subsidy/flex entries in A32-34</t>
  </si>
  <si>
    <t xml:space="preserve">  5b: Do not break the formula parameters; change amounts only</t>
  </si>
  <si>
    <t>6: Verify the math for all combinations, fields, formulas</t>
  </si>
  <si>
    <t>7: Rehide Columns A and B</t>
  </si>
  <si>
    <t>8: Ensure that formatting is consistent (no gridlines,selected fill, only 1 page prints)</t>
  </si>
  <si>
    <t>9: Ensure D3,D10, and D15 are Unlocked and PASSWORD PROTECT** the worksheet</t>
  </si>
  <si>
    <t>10: Save</t>
  </si>
  <si>
    <t>*Avoid adding or deleting cells in column A or B, as the formulas in Columns D and E all refer to the DATA VALIDATION/LIST group NAMES as the SOURCE. If adding or deleting cells is unavoidable, use Excel Name Manager to redefine validated list in D3,D10, and D15, and make subsequent changes to formulas in E3, E4,E10, E11,E15</t>
  </si>
  <si>
    <t>Med</t>
  </si>
  <si>
    <t>Dental</t>
  </si>
  <si>
    <t>E5,E12,E17,E20,E21,E22 are fixed formulas that should not require editing</t>
  </si>
  <si>
    <t>Flex</t>
  </si>
  <si>
    <t>E18 must be changed if Flex $ amount is changed</t>
  </si>
  <si>
    <t>E20,E21 have conditional formatting rules that change the color with ampount that should not require editing. Use MANAGE RULES to view current rules.</t>
  </si>
  <si>
    <t>** Password protect the worksheet, not the file, so that anyone can open, but no one can modify w/out password.</t>
  </si>
  <si>
    <t xml:space="preserve">                    2025 Health Benefits Bi-weekly Cost Calculator                                                                        </t>
  </si>
  <si>
    <t>(Commissioners Only)</t>
  </si>
  <si>
    <t xml:space="preserve">2025 Benefits Calculator </t>
  </si>
  <si>
    <t xml:space="preserve">           </t>
  </si>
  <si>
    <t>To use the benefits calculator, you must complete the following step in the Excel document.</t>
  </si>
  <si>
    <t>Download by selecting "Open in Desktop"</t>
  </si>
  <si>
    <t>Click one of the following buttons that applies to you:</t>
  </si>
  <si>
    <r>
      <rPr>
        <sz val="24"/>
        <color theme="0"/>
        <rFont val="Segoe UI Light"/>
        <family val="2"/>
      </rPr>
      <t xml:space="preserve">Court Employees          </t>
    </r>
    <r>
      <rPr>
        <sz val="22"/>
        <color theme="0"/>
        <rFont val="Segoe UI Light"/>
        <family val="2"/>
      </rPr>
      <t xml:space="preserve">       </t>
    </r>
    <r>
      <rPr>
        <sz val="11"/>
        <color theme="0"/>
        <rFont val="Segoe UI Light"/>
        <family val="2"/>
      </rPr>
      <t xml:space="preserve">             (excluding Commisioners &amp; Needles employees)</t>
    </r>
  </si>
  <si>
    <t xml:space="preserve">Commissioners Only </t>
  </si>
  <si>
    <t>Needles Employees Only</t>
  </si>
  <si>
    <t>(Needles Employees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</si>
</sst>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00;[Red]&quot;$&quot;#,##0.00"/>
    <numFmt numFmtId="166" formatCode="0.000"/>
  </numFmts>
  <fonts count="54">
    <font>
      <sz val="11"/>
      <color theme="1"/>
      <name val="Calibri"/>
      <family val="2"/>
      <scheme val="minor"/>
    </font>
    <font>
      <b/>
      <sz val="11"/>
      <color theme="1"/>
      <name val="Calibri"/>
      <family val="2"/>
      <scheme val="minor"/>
    </font>
    <font>
      <sz val="16"/>
      <color theme="1" tint="0.34998626667073579"/>
      <name val="Segoe UI Light"/>
      <family val="2"/>
    </font>
    <font>
      <sz val="18"/>
      <color theme="1" tint="0.34998626667073579"/>
      <name val="Segoe UI Light"/>
      <family val="2"/>
    </font>
    <font>
      <sz val="22"/>
      <color theme="1" tint="0.34998626667073579"/>
      <name val="Segoe UI Light"/>
      <family val="2"/>
    </font>
    <font>
      <sz val="10"/>
      <name val="Arial"/>
      <family val="2"/>
    </font>
    <font>
      <b/>
      <sz val="14"/>
      <color theme="4" tint="0.59999389629810485"/>
      <name val="Arial"/>
      <family val="2"/>
    </font>
    <font>
      <i/>
      <sz val="11"/>
      <color rgb="FFFF0000"/>
      <name val="Calibri"/>
      <family val="2"/>
      <scheme val="minor"/>
    </font>
    <font>
      <b/>
      <sz val="12"/>
      <color rgb="FFFF0000"/>
      <name val="Arial"/>
      <family val="2"/>
    </font>
    <font>
      <b/>
      <sz val="12"/>
      <color rgb="FFFF0000"/>
      <name val="Calibri"/>
      <family val="2"/>
      <scheme val="minor"/>
    </font>
    <font>
      <sz val="10"/>
      <name val="Segoe UI Light"/>
      <family val="2"/>
    </font>
    <font>
      <i/>
      <sz val="10"/>
      <color rgb="FF0070C0"/>
      <name val="Arial"/>
      <family val="2"/>
    </font>
    <font>
      <sz val="10"/>
      <color rgb="FFFF0000"/>
      <name val="Calibri"/>
      <family val="2"/>
      <scheme val="minor"/>
    </font>
    <font>
      <b/>
      <sz val="12"/>
      <name val="Calibri"/>
      <family val="2"/>
      <scheme val="minor"/>
    </font>
    <font>
      <sz val="14"/>
      <name val="Arial"/>
      <family val="2"/>
    </font>
    <font>
      <b/>
      <sz val="14"/>
      <color indexed="10"/>
      <name val="Arial"/>
      <family val="2"/>
    </font>
    <font>
      <b/>
      <sz val="12"/>
      <color theme="3" tint="0.39997558519241921"/>
      <name val="Arial"/>
      <family val="2"/>
    </font>
    <font>
      <sz val="14"/>
      <color theme="3" tint="-0.249977111117893"/>
      <name val="Calibri"/>
      <family val="2"/>
      <scheme val="minor"/>
    </font>
    <font>
      <i/>
      <sz val="11"/>
      <color theme="1" tint="0.499984740745262"/>
      <name val="Calibri"/>
      <family val="2"/>
      <scheme val="minor"/>
    </font>
    <font>
      <sz val="12"/>
      <color theme="1" tint="0.34998626667073579"/>
      <name val="Calibri"/>
      <family val="2"/>
      <scheme val="minor"/>
    </font>
    <font>
      <sz val="11"/>
      <color theme="1" tint="0.499984740745262"/>
      <name val="Calibri"/>
      <family val="2"/>
      <scheme val="minor"/>
    </font>
    <font>
      <sz val="16"/>
      <color indexed="10"/>
      <name val="Calibri"/>
      <family val="2"/>
      <scheme val="minor"/>
    </font>
    <font>
      <sz val="14"/>
      <color indexed="9"/>
      <name val="Calibri"/>
      <family val="2"/>
      <scheme val="minor"/>
    </font>
    <font>
      <b/>
      <sz val="10"/>
      <color theme="1" tint="4.9989318521683403E-2"/>
      <name val="Calibri"/>
      <family val="2"/>
      <scheme val="minor"/>
    </font>
    <font>
      <sz val="14"/>
      <color indexed="18"/>
      <name val="Calibri"/>
      <family val="2"/>
      <scheme val="minor"/>
    </font>
    <font>
      <sz val="10"/>
      <color theme="1" tint="0.499984740745262"/>
      <name val="Calibri"/>
      <family val="2"/>
      <scheme val="minor"/>
    </font>
    <font>
      <b/>
      <sz val="12"/>
      <color rgb="FF00B050"/>
      <name val="Arial"/>
      <family val="2"/>
    </font>
    <font>
      <sz val="10"/>
      <color theme="3" tint="-0.249977111117893"/>
      <name val="Calibri"/>
      <family val="2"/>
      <scheme val="minor"/>
    </font>
    <font>
      <b/>
      <sz val="14"/>
      <color rgb="FFFF0000"/>
      <name val="Arial"/>
      <family val="2"/>
    </font>
    <font>
      <b/>
      <sz val="12"/>
      <color rgb="FFFFC000"/>
      <name val="Arial"/>
      <family val="2"/>
    </font>
    <font>
      <i/>
      <sz val="10"/>
      <color theme="1"/>
      <name val="Calibri"/>
      <family val="2"/>
      <scheme val="minor"/>
    </font>
    <font>
      <sz val="12"/>
      <name val="Calibri"/>
      <family val="2"/>
      <scheme val="minor"/>
    </font>
    <font>
      <sz val="10"/>
      <color theme="1" tint="0.499984740745262"/>
      <name val="Arial"/>
      <family val="2"/>
    </font>
    <font>
      <b/>
      <i/>
      <sz val="11"/>
      <color rgb="FF002060"/>
      <name val="Calibri"/>
      <family val="2"/>
      <scheme val="minor"/>
    </font>
    <font>
      <b/>
      <sz val="20"/>
      <color theme="4" tint="0.79998168889431442"/>
      <name val="Arial"/>
      <family val="2"/>
    </font>
    <font>
      <b/>
      <sz val="20"/>
      <color theme="3" tint="0.59999389629810485"/>
      <name val="Arial"/>
      <family val="2"/>
    </font>
    <font>
      <sz val="9"/>
      <color theme="1" tint="0.499984740745262"/>
      <name val="Arial"/>
      <family val="2"/>
    </font>
    <font>
      <b/>
      <sz val="9"/>
      <color theme="1" tint="0.499984740745262"/>
      <name val="Arial"/>
      <family val="2"/>
    </font>
    <font>
      <i/>
      <sz val="9"/>
      <color theme="0" tint="-0.499984740745262"/>
      <name val="Calibri"/>
      <family val="2"/>
      <scheme val="minor"/>
    </font>
    <font>
      <i/>
      <u/>
      <sz val="9"/>
      <color theme="0" tint="-0.499984740745262"/>
      <name val="Calibri"/>
      <family val="2"/>
      <scheme val="minor"/>
    </font>
    <font>
      <sz val="10"/>
      <color rgb="FFFF0000"/>
      <name val="Arial"/>
      <family val="2"/>
    </font>
    <font>
      <sz val="10"/>
      <color rgb="FFFFFF00"/>
      <name val="Arial"/>
      <family val="2"/>
    </font>
    <font>
      <sz val="10"/>
      <color theme="3"/>
      <name val="Arial"/>
      <family val="2"/>
    </font>
    <font>
      <sz val="10"/>
      <color theme="6" tint="-0.499984740745262"/>
      <name val="Arial"/>
      <family val="2"/>
    </font>
    <font>
      <b/>
      <sz val="9"/>
      <color indexed="81"/>
      <name val="Tahoma"/>
      <family val="2"/>
    </font>
    <font>
      <sz val="9"/>
      <color indexed="81"/>
      <name val="Tahoma"/>
      <family val="2"/>
    </font>
    <font>
      <u/>
      <sz val="11"/>
      <color theme="10"/>
      <name val="Calibri"/>
      <family val="2"/>
      <scheme val="minor"/>
    </font>
    <font>
      <sz val="11"/>
      <color theme="0" tint="-0.499984740745262"/>
      <name val="Segoe UI Light"/>
      <family val="2"/>
    </font>
    <font>
      <b/>
      <sz val="11"/>
      <color theme="1" tint="4.9989318521683403E-2"/>
      <name val="Segoe UI Semibold"/>
      <family val="2"/>
    </font>
    <font>
      <sz val="24"/>
      <color theme="0" tint="-0.499984740745262"/>
      <name val="Segoe UI Light"/>
      <family val="2"/>
    </font>
    <font>
      <sz val="11"/>
      <color theme="5" tint="-0.249977111117893"/>
      <name val="Segoe UI Semibold"/>
      <family val="2"/>
    </font>
    <font>
      <sz val="11"/>
      <color theme="0"/>
      <name val="Segoe UI Light"/>
      <family val="2"/>
    </font>
    <font>
      <sz val="22"/>
      <color theme="0"/>
      <name val="Segoe UI Light"/>
      <family val="2"/>
    </font>
    <font>
      <sz val="24"/>
      <color theme="0"/>
      <name val="Segoe UI Light"/>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CFCFA"/>
        <bgColor indexed="64"/>
      </patternFill>
    </fill>
    <fill>
      <patternFill patternType="solid">
        <fgColor rgb="FFFFFF99"/>
        <bgColor indexed="64"/>
      </patternFill>
    </fill>
    <fill>
      <patternFill patternType="solid">
        <fgColor rgb="FFFFFF00"/>
        <bgColor indexed="64"/>
      </patternFill>
    </fill>
    <fill>
      <patternFill patternType="solid">
        <fgColor rgb="FF7030A0"/>
        <bgColor indexed="64"/>
      </patternFill>
    </fill>
    <fill>
      <patternFill patternType="solid">
        <fgColor theme="9" tint="0.79998168889431442"/>
        <bgColor indexed="64"/>
      </patternFill>
    </fill>
    <fill>
      <patternFill patternType="solid">
        <fgColor rgb="FFFFFF66"/>
        <bgColor indexed="64"/>
      </patternFill>
    </fill>
    <fill>
      <patternFill patternType="solid">
        <fgColor theme="6"/>
        <bgColor indexed="64"/>
      </patternFill>
    </fill>
    <fill>
      <patternFill patternType="solid">
        <fgColor rgb="FF0070C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hair">
        <color theme="0" tint="-0.249977111117893"/>
      </bottom>
      <diagonal/>
    </border>
    <border>
      <left/>
      <right/>
      <top/>
      <bottom style="double">
        <color theme="0" tint="-0.249977111117893"/>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46" fillId="0" borderId="0" applyNumberFormat="0" applyFill="0" applyBorder="0" applyAlignment="0" applyProtection="0"/>
  </cellStyleXfs>
  <cellXfs count="91">
    <xf numFmtId="0" fontId="0" fillId="0" borderId="0" xfId="0"/>
    <xf numFmtId="0" fontId="0" fillId="2" borderId="0" xfId="0" applyFill="1"/>
    <xf numFmtId="2" fontId="0" fillId="2" borderId="0" xfId="0" applyNumberFormat="1" applyFill="1"/>
    <xf numFmtId="0" fontId="0" fillId="2" borderId="0" xfId="0" applyFill="1" applyAlignment="1">
      <alignment horizontal="right"/>
    </xf>
    <xf numFmtId="0" fontId="2" fillId="2" borderId="0" xfId="0" applyFont="1" applyFill="1" applyAlignment="1">
      <alignment vertical="top" wrapText="1"/>
    </xf>
    <xf numFmtId="0" fontId="5" fillId="3" borderId="1" xfId="0" applyFont="1" applyFill="1" applyBorder="1"/>
    <xf numFmtId="2" fontId="0" fillId="3" borderId="1" xfId="0" applyNumberFormat="1" applyFill="1" applyBorder="1"/>
    <xf numFmtId="0" fontId="6" fillId="2" borderId="0" xfId="0" applyFont="1" applyFill="1" applyAlignment="1">
      <alignment horizontal="left"/>
    </xf>
    <xf numFmtId="0" fontId="7" fillId="2" borderId="0" xfId="0" applyFont="1" applyFill="1" applyAlignment="1">
      <alignment horizontal="right"/>
    </xf>
    <xf numFmtId="0" fontId="8" fillId="3" borderId="0" xfId="0" applyFont="1" applyFill="1" applyProtection="1">
      <protection locked="0"/>
    </xf>
    <xf numFmtId="0" fontId="9" fillId="2" borderId="0" xfId="0" applyFont="1" applyFill="1"/>
    <xf numFmtId="0" fontId="10" fillId="2" borderId="0" xfId="0" applyFont="1" applyFill="1"/>
    <xf numFmtId="0" fontId="0" fillId="3" borderId="1" xfId="0" applyFill="1" applyBorder="1"/>
    <xf numFmtId="0" fontId="11" fillId="2" borderId="0" xfId="0" applyFont="1" applyFill="1" applyAlignment="1">
      <alignment horizontal="right"/>
    </xf>
    <xf numFmtId="0" fontId="12" fillId="2" borderId="0" xfId="0" applyFont="1" applyFill="1" applyAlignment="1" applyProtection="1">
      <alignment horizontal="center"/>
      <protection locked="0"/>
    </xf>
    <xf numFmtId="0" fontId="13" fillId="2" borderId="0" xfId="0" applyFont="1" applyFill="1" applyAlignment="1">
      <alignment horizontal="right"/>
    </xf>
    <xf numFmtId="49" fontId="5" fillId="3" borderId="1" xfId="0" applyNumberFormat="1" applyFont="1" applyFill="1" applyBorder="1"/>
    <xf numFmtId="2" fontId="0" fillId="0" borderId="1" xfId="0" applyNumberFormat="1" applyBorder="1"/>
    <xf numFmtId="0" fontId="14" fillId="2" borderId="0" xfId="0" applyFont="1" applyFill="1" applyAlignment="1">
      <alignment horizontal="right"/>
    </xf>
    <xf numFmtId="0" fontId="13" fillId="2" borderId="0" xfId="0" applyFont="1" applyFill="1"/>
    <xf numFmtId="0" fontId="15" fillId="2" borderId="0" xfId="0" applyFont="1" applyFill="1" applyAlignment="1">
      <alignment horizontal="right"/>
    </xf>
    <xf numFmtId="0" fontId="16" fillId="3" borderId="0" xfId="0" applyFont="1" applyFill="1" applyAlignment="1" applyProtection="1">
      <alignment horizontal="center"/>
      <protection locked="0"/>
    </xf>
    <xf numFmtId="164" fontId="17" fillId="4" borderId="0" xfId="0" applyNumberFormat="1" applyFont="1" applyFill="1"/>
    <xf numFmtId="0" fontId="18" fillId="2" borderId="0" xfId="0" applyFont="1" applyFill="1" applyAlignment="1">
      <alignment horizontal="right"/>
    </xf>
    <xf numFmtId="164" fontId="19" fillId="2" borderId="2" xfId="0" applyNumberFormat="1" applyFont="1" applyFill="1" applyBorder="1"/>
    <xf numFmtId="49" fontId="0" fillId="3" borderId="1" xfId="0" applyNumberFormat="1" applyFill="1" applyBorder="1"/>
    <xf numFmtId="2" fontId="0" fillId="5" borderId="1" xfId="0" applyNumberFormat="1" applyFill="1" applyBorder="1"/>
    <xf numFmtId="0" fontId="20" fillId="2" borderId="0" xfId="0" applyFont="1" applyFill="1" applyAlignment="1">
      <alignment horizontal="right"/>
    </xf>
    <xf numFmtId="164" fontId="21" fillId="4" borderId="0" xfId="0" applyNumberFormat="1" applyFont="1" applyFill="1"/>
    <xf numFmtId="0" fontId="22" fillId="2" borderId="0" xfId="0" applyFont="1" applyFill="1"/>
    <xf numFmtId="164" fontId="23" fillId="2" borderId="0" xfId="0" applyNumberFormat="1" applyFont="1" applyFill="1" applyAlignment="1">
      <alignment horizontal="center"/>
    </xf>
    <xf numFmtId="164" fontId="24" fillId="2" borderId="0" xfId="0" applyNumberFormat="1" applyFont="1" applyFill="1"/>
    <xf numFmtId="0" fontId="1" fillId="2" borderId="0" xfId="0" applyFont="1" applyFill="1"/>
    <xf numFmtId="164" fontId="25" fillId="2" borderId="0" xfId="0" applyNumberFormat="1" applyFont="1" applyFill="1" applyAlignment="1">
      <alignment horizontal="right"/>
    </xf>
    <xf numFmtId="0" fontId="26" fillId="3" borderId="0" xfId="0" applyFont="1" applyFill="1" applyAlignment="1" applyProtection="1">
      <alignment horizontal="center"/>
      <protection locked="0"/>
    </xf>
    <xf numFmtId="0" fontId="27" fillId="2" borderId="0" xfId="0" applyFont="1" applyFill="1" applyAlignment="1">
      <alignment horizontal="right"/>
    </xf>
    <xf numFmtId="164" fontId="17" fillId="2" borderId="0" xfId="0" applyNumberFormat="1" applyFont="1" applyFill="1"/>
    <xf numFmtId="0" fontId="28" fillId="2" borderId="0" xfId="0" applyFont="1" applyFill="1" applyAlignment="1">
      <alignment horizontal="right"/>
    </xf>
    <xf numFmtId="0" fontId="29" fillId="3" borderId="0" xfId="0" applyFont="1" applyFill="1" applyAlignment="1" applyProtection="1">
      <alignment horizontal="center"/>
      <protection locked="0"/>
    </xf>
    <xf numFmtId="0" fontId="30" fillId="2" borderId="0" xfId="0" applyFont="1" applyFill="1" applyAlignment="1">
      <alignment horizontal="right"/>
    </xf>
    <xf numFmtId="164" fontId="31" fillId="2" borderId="0" xfId="0" applyNumberFormat="1" applyFont="1" applyFill="1"/>
    <xf numFmtId="164" fontId="17" fillId="2" borderId="2" xfId="0" applyNumberFormat="1" applyFont="1" applyFill="1" applyBorder="1"/>
    <xf numFmtId="165" fontId="17" fillId="2" borderId="3" xfId="0" applyNumberFormat="1" applyFont="1" applyFill="1" applyBorder="1"/>
    <xf numFmtId="0" fontId="32" fillId="2" borderId="0" xfId="0" applyFont="1" applyFill="1"/>
    <xf numFmtId="165" fontId="17" fillId="2" borderId="0" xfId="0" applyNumberFormat="1" applyFont="1" applyFill="1"/>
    <xf numFmtId="0" fontId="33" fillId="2" borderId="0" xfId="0" applyFont="1" applyFill="1" applyAlignment="1">
      <alignment horizontal="right" vertical="top"/>
    </xf>
    <xf numFmtId="164" fontId="34" fillId="3" borderId="0" xfId="0" applyNumberFormat="1" applyFont="1" applyFill="1" applyAlignment="1">
      <alignment horizontal="right"/>
    </xf>
    <xf numFmtId="0" fontId="33" fillId="2" borderId="0" xfId="0" applyFont="1" applyFill="1" applyAlignment="1">
      <alignment horizontal="right" vertical="center" wrapText="1"/>
    </xf>
    <xf numFmtId="165" fontId="35" fillId="3" borderId="0" xfId="0" applyNumberFormat="1" applyFont="1" applyFill="1" applyAlignment="1">
      <alignment horizontal="right"/>
    </xf>
    <xf numFmtId="0" fontId="0" fillId="2" borderId="0" xfId="0" applyFill="1" applyProtection="1">
      <protection locked="0"/>
    </xf>
    <xf numFmtId="0" fontId="36" fillId="2" borderId="0" xfId="0" applyFont="1" applyFill="1" applyAlignment="1">
      <alignment horizontal="right" wrapText="1"/>
    </xf>
    <xf numFmtId="164" fontId="32" fillId="2" borderId="0" xfId="0" applyNumberFormat="1" applyFont="1" applyFill="1" applyAlignment="1">
      <alignment horizontal="left"/>
    </xf>
    <xf numFmtId="0" fontId="40" fillId="2" borderId="0" xfId="0" applyFont="1" applyFill="1"/>
    <xf numFmtId="0" fontId="40" fillId="6" borderId="0" xfId="0" applyFont="1" applyFill="1"/>
    <xf numFmtId="0" fontId="41" fillId="7" borderId="1" xfId="0" applyFont="1" applyFill="1" applyBorder="1"/>
    <xf numFmtId="0" fontId="5" fillId="8" borderId="1" xfId="0" applyFont="1" applyFill="1" applyBorder="1"/>
    <xf numFmtId="2" fontId="0" fillId="8" borderId="1" xfId="0" applyNumberFormat="1" applyFill="1" applyBorder="1"/>
    <xf numFmtId="20" fontId="40" fillId="2" borderId="0" xfId="0" applyNumberFormat="1" applyFont="1" applyFill="1"/>
    <xf numFmtId="0" fontId="0" fillId="8" borderId="1" xfId="0" applyFill="1" applyBorder="1"/>
    <xf numFmtId="166" fontId="0" fillId="9" borderId="1" xfId="0" applyNumberFormat="1" applyFill="1" applyBorder="1"/>
    <xf numFmtId="2" fontId="0" fillId="9" borderId="1" xfId="0" applyNumberFormat="1" applyFill="1" applyBorder="1"/>
    <xf numFmtId="0" fontId="0" fillId="2" borderId="1" xfId="0" applyFill="1" applyBorder="1"/>
    <xf numFmtId="2" fontId="0" fillId="2" borderId="1" xfId="0" applyNumberFormat="1" applyFill="1" applyBorder="1"/>
    <xf numFmtId="0" fontId="42" fillId="2" borderId="0" xfId="0" applyFont="1" applyFill="1" applyAlignment="1">
      <alignment wrapText="1"/>
    </xf>
    <xf numFmtId="2" fontId="5" fillId="2" borderId="1" xfId="0" applyNumberFormat="1" applyFont="1" applyFill="1" applyBorder="1"/>
    <xf numFmtId="2" fontId="0" fillId="10" borderId="1" xfId="0" applyNumberFormat="1" applyFill="1" applyBorder="1"/>
    <xf numFmtId="2" fontId="5" fillId="10" borderId="1" xfId="0" applyNumberFormat="1" applyFont="1" applyFill="1" applyBorder="1"/>
    <xf numFmtId="0" fontId="43" fillId="2" borderId="0" xfId="0" applyFont="1" applyFill="1"/>
    <xf numFmtId="2" fontId="0" fillId="0" borderId="0" xfId="0" applyNumberFormat="1"/>
    <xf numFmtId="0" fontId="0" fillId="10" borderId="1" xfId="0" applyFill="1" applyBorder="1"/>
    <xf numFmtId="0" fontId="43" fillId="2" borderId="0" xfId="0" applyFont="1" applyFill="1" applyAlignment="1">
      <alignment wrapText="1"/>
    </xf>
    <xf numFmtId="0" fontId="42" fillId="2" borderId="0" xfId="0" applyFont="1" applyFill="1"/>
    <xf numFmtId="0" fontId="47" fillId="3" borderId="8" xfId="0" applyFont="1" applyFill="1" applyBorder="1" applyAlignment="1">
      <alignment vertical="top"/>
    </xf>
    <xf numFmtId="0" fontId="47" fillId="3" borderId="0" xfId="0" applyFont="1" applyFill="1" applyAlignment="1">
      <alignment vertical="top"/>
    </xf>
    <xf numFmtId="0" fontId="47" fillId="3" borderId="9" xfId="0" applyFont="1" applyFill="1" applyBorder="1" applyAlignment="1">
      <alignment vertical="top"/>
    </xf>
    <xf numFmtId="0" fontId="47" fillId="3" borderId="10" xfId="0" applyFont="1" applyFill="1" applyBorder="1" applyAlignment="1">
      <alignment vertical="top"/>
    </xf>
    <xf numFmtId="0" fontId="47" fillId="3" borderId="11" xfId="0" applyFont="1" applyFill="1" applyBorder="1" applyAlignment="1">
      <alignment vertical="top"/>
    </xf>
    <xf numFmtId="0" fontId="47" fillId="3" borderId="12" xfId="0" applyFont="1" applyFill="1" applyBorder="1" applyAlignment="1">
      <alignment vertical="top"/>
    </xf>
    <xf numFmtId="0" fontId="50" fillId="2" borderId="0" xfId="0" applyFont="1" applyFill="1"/>
    <xf numFmtId="0" fontId="51" fillId="11" borderId="4" xfId="1" applyFont="1" applyFill="1" applyBorder="1" applyAlignment="1">
      <alignment horizontal="center" vertical="center" wrapText="1"/>
    </xf>
    <xf numFmtId="0" fontId="53" fillId="11" borderId="4" xfId="1" applyFont="1" applyFill="1" applyBorder="1" applyAlignment="1">
      <alignment horizontal="center" vertical="center" wrapText="1"/>
    </xf>
    <xf numFmtId="0" fontId="2" fillId="2" borderId="0" xfId="0" applyFont="1" applyFill="1" applyAlignment="1">
      <alignment horizontal="center" vertical="top" wrapText="1"/>
    </xf>
    <xf numFmtId="0" fontId="38" fillId="2" borderId="0" xfId="0" applyFont="1" applyFill="1" applyAlignment="1">
      <alignment horizontal="left"/>
    </xf>
    <xf numFmtId="0" fontId="38" fillId="2" borderId="0" xfId="0" applyFont="1" applyFill="1" applyAlignment="1">
      <alignment horizontal="left" vertical="top" wrapText="1"/>
    </xf>
    <xf numFmtId="0" fontId="49" fillId="2" borderId="0" xfId="0" applyFont="1" applyFill="1" applyAlignment="1">
      <alignment horizontal="center"/>
    </xf>
    <xf numFmtId="0" fontId="48" fillId="3" borderId="5" xfId="0" applyFont="1" applyFill="1" applyBorder="1" applyAlignment="1">
      <alignment horizontal="center" vertical="top"/>
    </xf>
    <xf numFmtId="0" fontId="48" fillId="3" borderId="6" xfId="0" applyFont="1" applyFill="1" applyBorder="1" applyAlignment="1">
      <alignment horizontal="center" vertical="top"/>
    </xf>
    <xf numFmtId="0" fontId="48" fillId="3" borderId="7" xfId="0" applyFont="1" applyFill="1" applyBorder="1" applyAlignment="1">
      <alignment horizontal="center" vertical="top"/>
    </xf>
    <xf numFmtId="0" fontId="47" fillId="3" borderId="8" xfId="0" applyFont="1" applyFill="1" applyBorder="1" applyAlignment="1">
      <alignment horizontal="center" vertical="top"/>
    </xf>
    <xf numFmtId="0" fontId="47" fillId="3" borderId="0" xfId="0" applyFont="1" applyFill="1" applyAlignment="1">
      <alignment horizontal="center" vertical="top"/>
    </xf>
    <xf numFmtId="0" fontId="47" fillId="3" borderId="9" xfId="0" applyFont="1" applyFill="1" applyBorder="1" applyAlignment="1">
      <alignment horizontal="center" vertical="top"/>
    </xf>
  </cellXfs>
  <cellStyles count="2">
    <cellStyle name="Hyperlink" xfId="1" builtinId="8"/>
    <cellStyle name="Normal" xfId="0" builtinId="0"/>
  </cellStyles>
  <dxfs count="21">
    <dxf>
      <font>
        <color rgb="FF00B050"/>
      </font>
      <fill>
        <patternFill>
          <bgColor theme="0"/>
        </patternFill>
      </fill>
    </dxf>
    <dxf>
      <font>
        <color rgb="FF00B050"/>
      </font>
      <fill>
        <patternFill>
          <bgColor theme="0"/>
        </patternFill>
      </fill>
    </dxf>
    <dxf>
      <font>
        <color theme="0" tint="-0.14996795556505021"/>
      </font>
      <fill>
        <patternFill>
          <bgColor theme="0" tint="-4.9989318521683403E-2"/>
        </patternFill>
      </fill>
    </dxf>
    <dxf>
      <font>
        <color rgb="FF006100"/>
      </font>
      <fill>
        <patternFill>
          <bgColor rgb="FFC6EFCE"/>
        </patternFill>
      </fill>
    </dxf>
    <dxf>
      <font>
        <color rgb="FFFF0000"/>
      </font>
      <fill>
        <patternFill>
          <bgColor theme="0"/>
        </patternFill>
      </fill>
    </dxf>
    <dxf>
      <font>
        <color rgb="FF00B050"/>
      </font>
      <fill>
        <patternFill>
          <bgColor theme="0" tint="-4.9989318521683403E-2"/>
        </patternFill>
      </fill>
    </dxf>
    <dxf>
      <font>
        <color theme="3"/>
      </font>
      <fill>
        <patternFill>
          <bgColor theme="0"/>
        </patternFill>
      </fill>
    </dxf>
    <dxf>
      <font>
        <color rgb="FF00B050"/>
      </font>
      <fill>
        <patternFill>
          <bgColor theme="0"/>
        </patternFill>
      </fill>
    </dxf>
    <dxf>
      <font>
        <color rgb="FF00B050"/>
      </font>
      <fill>
        <patternFill>
          <bgColor theme="0"/>
        </patternFill>
      </fill>
    </dxf>
    <dxf>
      <font>
        <color theme="0" tint="-0.14996795556505021"/>
      </font>
      <fill>
        <patternFill>
          <bgColor theme="0" tint="-4.9989318521683403E-2"/>
        </patternFill>
      </fill>
    </dxf>
    <dxf>
      <font>
        <color rgb="FF006100"/>
      </font>
      <fill>
        <patternFill>
          <bgColor rgb="FFC6EFCE"/>
        </patternFill>
      </fill>
    </dxf>
    <dxf>
      <font>
        <color rgb="FFFF0000"/>
      </font>
      <fill>
        <patternFill>
          <bgColor theme="0"/>
        </patternFill>
      </fill>
    </dxf>
    <dxf>
      <font>
        <color rgb="FF00B050"/>
      </font>
      <fill>
        <patternFill>
          <bgColor theme="0" tint="-4.9989318521683403E-2"/>
        </patternFill>
      </fill>
    </dxf>
    <dxf>
      <font>
        <color theme="3"/>
      </font>
      <fill>
        <patternFill>
          <bgColor theme="0"/>
        </patternFill>
      </fill>
    </dxf>
    <dxf>
      <font>
        <color rgb="FF00B050"/>
      </font>
      <fill>
        <patternFill>
          <bgColor theme="0"/>
        </patternFill>
      </fill>
    </dxf>
    <dxf>
      <font>
        <color rgb="FF00B050"/>
      </font>
      <fill>
        <patternFill>
          <bgColor theme="0"/>
        </patternFill>
      </fill>
    </dxf>
    <dxf>
      <font>
        <color theme="0" tint="-0.14996795556505021"/>
      </font>
      <fill>
        <patternFill>
          <bgColor theme="0" tint="-4.9989318521683403E-2"/>
        </patternFill>
      </fill>
    </dxf>
    <dxf>
      <font>
        <color rgb="FF006100"/>
      </font>
      <fill>
        <patternFill>
          <bgColor rgb="FFC6EFCE"/>
        </patternFill>
      </fill>
    </dxf>
    <dxf>
      <font>
        <color rgb="FFFF0000"/>
      </font>
      <fill>
        <patternFill>
          <bgColor theme="0"/>
        </patternFill>
      </fill>
    </dxf>
    <dxf>
      <font>
        <color rgb="FF00B050"/>
      </font>
      <fill>
        <patternFill>
          <bgColor theme="0" tint="-4.9989318521683403E-2"/>
        </patternFill>
      </fill>
    </dxf>
    <dxf>
      <font>
        <color theme="3"/>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542926</xdr:colOff>
      <xdr:row>1</xdr:row>
      <xdr:rowOff>19051</xdr:rowOff>
    </xdr:from>
    <xdr:to>
      <xdr:col>10</xdr:col>
      <xdr:colOff>428625</xdr:colOff>
      <xdr:row>25</xdr:row>
      <xdr:rowOff>304800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72151" y="514351"/>
          <a:ext cx="2324099" cy="6238874"/>
        </a:xfrm>
        <a:prstGeom prst="rect">
          <a:avLst/>
        </a:prstGeom>
        <a:noFill/>
        <a:ln>
          <a:noFill/>
        </a:ln>
        <a:effectLst/>
        <a:scene3d>
          <a:camera prst="orthographicFront">
            <a:rot lat="0" lon="0" rev="0"/>
          </a:camera>
          <a:lightRig rig="brightRoom" dir="t">
            <a:rot lat="0" lon="0" rev="600000"/>
          </a:lightRig>
        </a:scene3d>
        <a:sp3d prstMaterial="metal">
          <a:bevelT w="38100" h="57150" prst="angle"/>
        </a:sp3d>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lstStyle/>
        <a:p>
          <a:pPr algn="l"/>
          <a:r>
            <a:rPr lang="en-US" sz="1000" b="1">
              <a:solidFill>
                <a:schemeClr val="tx1">
                  <a:lumMod val="65000"/>
                  <a:lumOff val="35000"/>
                </a:schemeClr>
              </a:solidFill>
            </a:rPr>
            <a:t>    </a:t>
          </a:r>
          <a:r>
            <a:rPr lang="en-US" sz="1000" b="0">
              <a:solidFill>
                <a:schemeClr val="tx1">
                  <a:lumMod val="65000"/>
                  <a:lumOff val="35000"/>
                </a:schemeClr>
              </a:solidFill>
            </a:rPr>
            <a:t>2025 Bi-weekly</a:t>
          </a:r>
        </a:p>
        <a:p>
          <a:pPr algn="l"/>
          <a:r>
            <a:rPr lang="en-US" sz="1000" b="0">
              <a:solidFill>
                <a:schemeClr val="tx1">
                  <a:lumMod val="65000"/>
                  <a:lumOff val="35000"/>
                </a:schemeClr>
              </a:solidFill>
              <a:latin typeface="+mn-lt"/>
              <a:ea typeface="+mn-ea"/>
              <a:cs typeface="+mn-cs"/>
            </a:rPr>
            <a:t>Insurance Premiums</a:t>
          </a:r>
          <a:endParaRPr lang="en-US" sz="1000" b="0">
            <a:solidFill>
              <a:schemeClr val="tx1">
                <a:lumMod val="65000"/>
                <a:lumOff val="35000"/>
              </a:schemeClr>
            </a:solidFill>
          </a:endParaRPr>
        </a:p>
        <a:p>
          <a:pPr algn="l"/>
          <a:endParaRPr lang="en-US" sz="1000" b="1">
            <a:solidFill>
              <a:schemeClr val="bg1">
                <a:lumMod val="50000"/>
              </a:schemeClr>
            </a:solidFill>
          </a:endParaRPr>
        </a:p>
        <a:p>
          <a:pPr algn="l"/>
          <a:r>
            <a:rPr lang="en-US" sz="1000" b="1" u="sng">
              <a:solidFill>
                <a:srgbClr val="0070C0"/>
              </a:solidFill>
            </a:rPr>
            <a:t>BLUE</a:t>
          </a:r>
          <a:r>
            <a:rPr lang="en-US" sz="1000" b="1" u="sng" baseline="0">
              <a:solidFill>
                <a:srgbClr val="0070C0"/>
              </a:solidFill>
            </a:rPr>
            <a:t> SHIELD</a:t>
          </a:r>
          <a:r>
            <a:rPr lang="en-US" sz="1000" b="1" u="sng">
              <a:solidFill>
                <a:srgbClr val="0070C0"/>
              </a:solidFill>
            </a:rPr>
            <a:t> HMO</a:t>
          </a:r>
        </a:p>
        <a:p>
          <a:pPr algn="l"/>
          <a:r>
            <a:rPr lang="en-US" sz="1000" b="0">
              <a:solidFill>
                <a:srgbClr val="0070C0"/>
              </a:solidFill>
            </a:rPr>
            <a:t>Emp Only: $446.03</a:t>
          </a:r>
        </a:p>
        <a:p>
          <a:pPr algn="l"/>
          <a:r>
            <a:rPr lang="en-US" sz="1000" b="0">
              <a:solidFill>
                <a:srgbClr val="0070C0"/>
              </a:solidFill>
            </a:rPr>
            <a:t>Emp + 1:    $892.09</a:t>
          </a:r>
        </a:p>
        <a:p>
          <a:pPr algn="l"/>
          <a:r>
            <a:rPr lang="en-US" sz="1000" b="0">
              <a:solidFill>
                <a:srgbClr val="0070C0"/>
              </a:solidFill>
            </a:rPr>
            <a:t>Emp + 2:    $1,257.33</a:t>
          </a:r>
        </a:p>
        <a:p>
          <a:pPr algn="l"/>
          <a:endParaRPr lang="en-US" sz="1000" b="0">
            <a:solidFill>
              <a:srgbClr val="0070C0"/>
            </a:solidFill>
          </a:endParaRPr>
        </a:p>
        <a:p>
          <a:pPr algn="l"/>
          <a:r>
            <a:rPr lang="en-US" sz="1000" b="1" u="sng">
              <a:solidFill>
                <a:srgbClr val="0070C0"/>
              </a:solidFill>
            </a:rPr>
            <a:t>BLUE</a:t>
          </a:r>
          <a:r>
            <a:rPr lang="en-US" sz="1000" b="1" u="sng" baseline="0">
              <a:solidFill>
                <a:srgbClr val="0070C0"/>
              </a:solidFill>
            </a:rPr>
            <a:t> SHIELD TRIO</a:t>
          </a:r>
          <a:endParaRPr lang="en-US" sz="1000" b="1" u="sng">
            <a:solidFill>
              <a:srgbClr val="0070C0"/>
            </a:solidFill>
          </a:endParaRPr>
        </a:p>
        <a:p>
          <a:pPr algn="l"/>
          <a:r>
            <a:rPr lang="en-US" sz="1000" b="0">
              <a:solidFill>
                <a:srgbClr val="0070C0"/>
              </a:solidFill>
            </a:rPr>
            <a:t>Emp Only: $368.74</a:t>
          </a:r>
        </a:p>
        <a:p>
          <a:pPr algn="l"/>
          <a:r>
            <a:rPr lang="en-US" sz="1000" b="0">
              <a:solidFill>
                <a:srgbClr val="0070C0"/>
              </a:solidFill>
            </a:rPr>
            <a:t>Emp + 1:    $737.48</a:t>
          </a:r>
        </a:p>
        <a:p>
          <a:pPr algn="l"/>
          <a:r>
            <a:rPr lang="en-US" sz="1000" b="0">
              <a:solidFill>
                <a:srgbClr val="0070C0"/>
              </a:solidFill>
            </a:rPr>
            <a:t>Emp + 2:    $1,039.40</a:t>
          </a:r>
        </a:p>
        <a:p>
          <a:pPr algn="l"/>
          <a:endParaRPr lang="en-US" sz="1000" b="1">
            <a:solidFill>
              <a:srgbClr val="0070C0"/>
            </a:solidFill>
          </a:endParaRPr>
        </a:p>
        <a:p>
          <a:pPr algn="l"/>
          <a:r>
            <a:rPr lang="en-US" sz="1000" b="1" u="sng">
              <a:solidFill>
                <a:srgbClr val="0070C0"/>
              </a:solidFill>
            </a:rPr>
            <a:t>BLUE SHIELD</a:t>
          </a:r>
          <a:r>
            <a:rPr lang="en-US" sz="1000" b="1" u="sng" baseline="0">
              <a:solidFill>
                <a:srgbClr val="0070C0"/>
              </a:solidFill>
            </a:rPr>
            <a:t> </a:t>
          </a:r>
          <a:r>
            <a:rPr lang="en-US" sz="1000" b="1" u="sng">
              <a:solidFill>
                <a:srgbClr val="0070C0"/>
              </a:solidFill>
            </a:rPr>
            <a:t>PPO</a:t>
          </a:r>
        </a:p>
        <a:p>
          <a:pPr algn="l"/>
          <a:r>
            <a:rPr lang="en-US" sz="1000" b="0">
              <a:solidFill>
                <a:srgbClr val="0070C0"/>
              </a:solidFill>
            </a:rPr>
            <a:t>Emp Only:    $1,106.82</a:t>
          </a:r>
        </a:p>
        <a:p>
          <a:pPr algn="l"/>
          <a:r>
            <a:rPr lang="en-US" sz="1000" b="0">
              <a:solidFill>
                <a:srgbClr val="0070C0"/>
              </a:solidFill>
            </a:rPr>
            <a:t>Emp + 1:    $2,213.67</a:t>
          </a:r>
        </a:p>
        <a:p>
          <a:pPr algn="l"/>
          <a:r>
            <a:rPr lang="en-US" sz="1000" b="0">
              <a:solidFill>
                <a:srgbClr val="0070C0"/>
              </a:solidFill>
            </a:rPr>
            <a:t>Emp + 2:    $3,119.99</a:t>
          </a:r>
        </a:p>
        <a:p>
          <a:pPr algn="l"/>
          <a:endParaRPr lang="en-US" sz="1000" b="1" u="sng">
            <a:solidFill>
              <a:schemeClr val="bg1">
                <a:lumMod val="50000"/>
              </a:schemeClr>
            </a:solidFill>
          </a:endParaRPr>
        </a:p>
        <a:p>
          <a:r>
            <a:rPr lang="en-US" sz="1000" b="1" i="0" u="sng">
              <a:solidFill>
                <a:srgbClr val="002060"/>
              </a:solidFill>
              <a:effectLst/>
              <a:latin typeface="+mn-lt"/>
              <a:ea typeface="+mn-ea"/>
              <a:cs typeface="+mn-cs"/>
            </a:rPr>
            <a:t>KAISER HMO</a:t>
          </a:r>
          <a:endParaRPr lang="en-US" sz="1000">
            <a:solidFill>
              <a:srgbClr val="002060"/>
            </a:solidFill>
            <a:effectLst/>
          </a:endParaRPr>
        </a:p>
        <a:p>
          <a:r>
            <a:rPr lang="en-US" sz="1000" b="0">
              <a:solidFill>
                <a:srgbClr val="002060"/>
              </a:solidFill>
              <a:effectLst/>
              <a:latin typeface="+mn-lt"/>
              <a:ea typeface="+mn-ea"/>
              <a:cs typeface="+mn-cs"/>
            </a:rPr>
            <a:t>Emp Only: $360.86</a:t>
          </a:r>
          <a:endParaRPr lang="en-US" sz="1000">
            <a:solidFill>
              <a:srgbClr val="002060"/>
            </a:solidFill>
            <a:effectLst/>
          </a:endParaRPr>
        </a:p>
        <a:p>
          <a:r>
            <a:rPr lang="en-US" sz="1000" b="0">
              <a:solidFill>
                <a:srgbClr val="002060"/>
              </a:solidFill>
              <a:effectLst/>
              <a:latin typeface="+mn-lt"/>
              <a:ea typeface="+mn-ea"/>
              <a:cs typeface="+mn-cs"/>
            </a:rPr>
            <a:t>Emp + 1:    $721.71</a:t>
          </a:r>
          <a:endParaRPr lang="en-US" sz="1000">
            <a:solidFill>
              <a:srgbClr val="002060"/>
            </a:solidFill>
            <a:effectLst/>
          </a:endParaRPr>
        </a:p>
        <a:p>
          <a:r>
            <a:rPr lang="en-US" sz="1000" b="0">
              <a:solidFill>
                <a:srgbClr val="002060"/>
              </a:solidFill>
              <a:effectLst/>
              <a:latin typeface="+mn-lt"/>
              <a:ea typeface="+mn-ea"/>
              <a:cs typeface="+mn-cs"/>
            </a:rPr>
            <a:t>Emp + 2:    $1,021.22</a:t>
          </a:r>
          <a:endParaRPr lang="en-US" sz="1000">
            <a:solidFill>
              <a:srgbClr val="002060"/>
            </a:solidFill>
            <a:effectLst/>
          </a:endParaRPr>
        </a:p>
        <a:p>
          <a:pPr algn="l"/>
          <a:endParaRPr lang="en-US" sz="1000" b="1" u="sng">
            <a:solidFill>
              <a:schemeClr val="bg1">
                <a:lumMod val="50000"/>
              </a:schemeClr>
            </a:solidFill>
          </a:endParaRPr>
        </a:p>
        <a:p>
          <a:pPr algn="l"/>
          <a:r>
            <a:rPr lang="en-US" sz="1000" b="1" u="sng">
              <a:solidFill>
                <a:srgbClr val="00B050"/>
              </a:solidFill>
            </a:rPr>
            <a:t>DELTACARE HMO</a:t>
          </a:r>
        </a:p>
        <a:p>
          <a:pPr algn="l"/>
          <a:r>
            <a:rPr lang="en-US" sz="1000" b="0">
              <a:solidFill>
                <a:srgbClr val="00B050"/>
              </a:solidFill>
            </a:rPr>
            <a:t>Emp Only:    $7.77</a:t>
          </a:r>
        </a:p>
        <a:p>
          <a:pPr algn="l"/>
          <a:r>
            <a:rPr lang="en-US" sz="1000" b="0">
              <a:solidFill>
                <a:srgbClr val="00B050"/>
              </a:solidFill>
            </a:rPr>
            <a:t>Emp + 1:    $14.84</a:t>
          </a:r>
        </a:p>
        <a:p>
          <a:pPr algn="l"/>
          <a:r>
            <a:rPr lang="en-US" sz="1000" b="0" baseline="0">
              <a:solidFill>
                <a:srgbClr val="00B050"/>
              </a:solidFill>
            </a:rPr>
            <a:t>E</a:t>
          </a:r>
          <a:r>
            <a:rPr lang="en-US" sz="1000" b="0">
              <a:solidFill>
                <a:srgbClr val="00B050"/>
              </a:solidFill>
            </a:rPr>
            <a:t>mp + 2:    $23.10</a:t>
          </a:r>
        </a:p>
        <a:p>
          <a:pPr algn="l"/>
          <a:endParaRPr lang="en-US" sz="1000" b="1">
            <a:solidFill>
              <a:schemeClr val="bg1">
                <a:lumMod val="50000"/>
              </a:schemeClr>
            </a:solidFill>
          </a:endParaRPr>
        </a:p>
        <a:p>
          <a:pPr algn="l"/>
          <a:r>
            <a:rPr lang="en-US" sz="1000" b="1" u="sng">
              <a:solidFill>
                <a:srgbClr val="00B050"/>
              </a:solidFill>
            </a:rPr>
            <a:t>DELTA DENTAL PPO</a:t>
          </a:r>
        </a:p>
        <a:p>
          <a:pPr algn="l"/>
          <a:r>
            <a:rPr lang="en-US" sz="1000" b="0">
              <a:solidFill>
                <a:srgbClr val="00B050"/>
              </a:solidFill>
            </a:rPr>
            <a:t>Emp Only: $23.02</a:t>
          </a:r>
        </a:p>
        <a:p>
          <a:pPr algn="l"/>
          <a:r>
            <a:rPr lang="en-US" sz="1000" b="0">
              <a:solidFill>
                <a:srgbClr val="00B050"/>
              </a:solidFill>
            </a:rPr>
            <a:t>Emp + 1:    $41.13</a:t>
          </a:r>
        </a:p>
        <a:p>
          <a:pPr algn="l"/>
          <a:r>
            <a:rPr lang="en-US" sz="1000" b="0">
              <a:solidFill>
                <a:srgbClr val="00B050"/>
              </a:solidFill>
            </a:rPr>
            <a:t>Emp + 2:    $68.20</a:t>
          </a:r>
        </a:p>
        <a:p>
          <a:pPr algn="l"/>
          <a:endParaRPr lang="en-US" sz="1000" b="1">
            <a:solidFill>
              <a:schemeClr val="bg1">
                <a:lumMod val="50000"/>
              </a:schemeClr>
            </a:solidFill>
          </a:endParaRPr>
        </a:p>
        <a:p>
          <a:pPr marL="0" indent="0" algn="l"/>
          <a:r>
            <a:rPr lang="en-US" sz="1000" b="1" u="sng">
              <a:solidFill>
                <a:srgbClr val="E6BA00"/>
              </a:solidFill>
              <a:latin typeface="+mn-lt"/>
              <a:ea typeface="+mn-ea"/>
              <a:cs typeface="+mn-cs"/>
            </a:rPr>
            <a:t>EYEMED VISION SUBSIDIZED </a:t>
          </a:r>
          <a:r>
            <a:rPr lang="en-US" sz="1000" b="1" u="sng" baseline="0">
              <a:solidFill>
                <a:srgbClr val="E6BA00"/>
              </a:solidFill>
              <a:latin typeface="+mn-lt"/>
              <a:ea typeface="+mn-ea"/>
              <a:cs typeface="+mn-cs"/>
            </a:rPr>
            <a:t>COST</a:t>
          </a:r>
          <a:endParaRPr lang="en-US" sz="1000" b="1" u="sng">
            <a:solidFill>
              <a:srgbClr val="E6BA00"/>
            </a:solidFill>
            <a:latin typeface="+mn-lt"/>
            <a:ea typeface="+mn-ea"/>
            <a:cs typeface="+mn-cs"/>
          </a:endParaRPr>
        </a:p>
        <a:p>
          <a:pPr marL="0" indent="0" algn="l"/>
          <a:r>
            <a:rPr lang="en-US" sz="1000" b="0">
              <a:solidFill>
                <a:srgbClr val="E6BA00"/>
              </a:solidFill>
              <a:latin typeface="+mn-lt"/>
              <a:ea typeface="+mn-ea"/>
              <a:cs typeface="+mn-cs"/>
            </a:rPr>
            <a:t>Eyemed Emp Only: $0</a:t>
          </a:r>
        </a:p>
        <a:p>
          <a:pPr marL="0" indent="0" algn="l"/>
          <a:r>
            <a:rPr lang="en-US" sz="1000" b="0">
              <a:solidFill>
                <a:srgbClr val="E6BA00"/>
              </a:solidFill>
              <a:latin typeface="+mn-lt"/>
              <a:ea typeface="+mn-ea"/>
              <a:cs typeface="+mn-cs"/>
            </a:rPr>
            <a:t>Eyemed Emp + Spouse: $2.83</a:t>
          </a:r>
        </a:p>
        <a:p>
          <a:pPr marL="0" indent="0" algn="l"/>
          <a:r>
            <a:rPr lang="en-US" sz="1000" b="0">
              <a:solidFill>
                <a:srgbClr val="E6BA00"/>
              </a:solidFill>
              <a:latin typeface="+mn-lt"/>
              <a:ea typeface="+mn-ea"/>
              <a:cs typeface="+mn-cs"/>
            </a:rPr>
            <a:t>Eyemed Emp + Child(ren): $3.53</a:t>
          </a:r>
        </a:p>
        <a:p>
          <a:pPr marL="0" indent="0" algn="l"/>
          <a:r>
            <a:rPr lang="en-US" sz="1000" b="0">
              <a:solidFill>
                <a:srgbClr val="E6BA00"/>
              </a:solidFill>
              <a:latin typeface="+mn-lt"/>
              <a:ea typeface="+mn-ea"/>
              <a:cs typeface="+mn-cs"/>
            </a:rPr>
            <a:t>Eyemed Emp + Family: $7.65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542926</xdr:colOff>
      <xdr:row>1</xdr:row>
      <xdr:rowOff>19051</xdr:rowOff>
    </xdr:from>
    <xdr:to>
      <xdr:col>10</xdr:col>
      <xdr:colOff>428625</xdr:colOff>
      <xdr:row>25</xdr:row>
      <xdr:rowOff>304800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096251" y="514351"/>
          <a:ext cx="2324099" cy="6238874"/>
        </a:xfrm>
        <a:prstGeom prst="rect">
          <a:avLst/>
        </a:prstGeom>
        <a:noFill/>
        <a:ln>
          <a:noFill/>
        </a:ln>
        <a:effectLst/>
        <a:scene3d>
          <a:camera prst="orthographicFront">
            <a:rot lat="0" lon="0" rev="0"/>
          </a:camera>
          <a:lightRig rig="brightRoom" dir="t">
            <a:rot lat="0" lon="0" rev="600000"/>
          </a:lightRig>
        </a:scene3d>
        <a:sp3d prstMaterial="metal">
          <a:bevelT w="38100" h="57150" prst="angle"/>
        </a:sp3d>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lstStyle/>
        <a:p>
          <a:pPr algn="l"/>
          <a:r>
            <a:rPr lang="en-US" sz="1000" b="1">
              <a:solidFill>
                <a:schemeClr val="tx1">
                  <a:lumMod val="65000"/>
                  <a:lumOff val="35000"/>
                </a:schemeClr>
              </a:solidFill>
            </a:rPr>
            <a:t>    </a:t>
          </a:r>
          <a:r>
            <a:rPr lang="en-US" sz="1000" b="0">
              <a:solidFill>
                <a:schemeClr val="tx1">
                  <a:lumMod val="65000"/>
                  <a:lumOff val="35000"/>
                </a:schemeClr>
              </a:solidFill>
            </a:rPr>
            <a:t>2025 Bi-weekly</a:t>
          </a:r>
        </a:p>
        <a:p>
          <a:pPr algn="l"/>
          <a:r>
            <a:rPr lang="en-US" sz="1000" b="0">
              <a:solidFill>
                <a:schemeClr val="tx1">
                  <a:lumMod val="65000"/>
                  <a:lumOff val="35000"/>
                </a:schemeClr>
              </a:solidFill>
              <a:latin typeface="+mn-lt"/>
              <a:ea typeface="+mn-ea"/>
              <a:cs typeface="+mn-cs"/>
            </a:rPr>
            <a:t>Insurance Premiums</a:t>
          </a:r>
          <a:endParaRPr lang="en-US" sz="1000" b="0">
            <a:solidFill>
              <a:schemeClr val="tx1">
                <a:lumMod val="65000"/>
                <a:lumOff val="35000"/>
              </a:schemeClr>
            </a:solidFill>
          </a:endParaRPr>
        </a:p>
        <a:p>
          <a:pPr algn="l"/>
          <a:endParaRPr lang="en-US" sz="1000" b="1">
            <a:solidFill>
              <a:schemeClr val="bg1">
                <a:lumMod val="50000"/>
              </a:schemeClr>
            </a:solidFill>
          </a:endParaRPr>
        </a:p>
        <a:p>
          <a:pPr algn="l"/>
          <a:r>
            <a:rPr lang="en-US" sz="1000" b="1" u="sng">
              <a:solidFill>
                <a:srgbClr val="0070C0"/>
              </a:solidFill>
            </a:rPr>
            <a:t>BLUE</a:t>
          </a:r>
          <a:r>
            <a:rPr lang="en-US" sz="1000" b="1" u="sng" baseline="0">
              <a:solidFill>
                <a:srgbClr val="0070C0"/>
              </a:solidFill>
            </a:rPr>
            <a:t> SHIELD</a:t>
          </a:r>
          <a:r>
            <a:rPr lang="en-US" sz="1000" b="1" u="sng">
              <a:solidFill>
                <a:srgbClr val="0070C0"/>
              </a:solidFill>
            </a:rPr>
            <a:t> HMO</a:t>
          </a:r>
        </a:p>
        <a:p>
          <a:pPr algn="l"/>
          <a:r>
            <a:rPr lang="en-US" sz="1000" b="0">
              <a:solidFill>
                <a:srgbClr val="0070C0"/>
              </a:solidFill>
            </a:rPr>
            <a:t>Emp Only: $428.83</a:t>
          </a:r>
        </a:p>
        <a:p>
          <a:pPr algn="l"/>
          <a:r>
            <a:rPr lang="en-US" sz="1000" b="0">
              <a:solidFill>
                <a:srgbClr val="0070C0"/>
              </a:solidFill>
            </a:rPr>
            <a:t>Emp + 1:    $857.69</a:t>
          </a:r>
        </a:p>
        <a:p>
          <a:pPr algn="l"/>
          <a:r>
            <a:rPr lang="en-US" sz="1000" b="0">
              <a:solidFill>
                <a:srgbClr val="0070C0"/>
              </a:solidFill>
            </a:rPr>
            <a:t>Emp + 2:    $1,208.84</a:t>
          </a:r>
        </a:p>
        <a:p>
          <a:pPr algn="l"/>
          <a:endParaRPr lang="en-US" sz="1000" b="0">
            <a:solidFill>
              <a:srgbClr val="0070C0"/>
            </a:solidFill>
          </a:endParaRPr>
        </a:p>
        <a:p>
          <a:pPr algn="l"/>
          <a:r>
            <a:rPr lang="en-US" sz="1000" b="1" u="sng">
              <a:solidFill>
                <a:srgbClr val="0070C0"/>
              </a:solidFill>
            </a:rPr>
            <a:t>BLUE</a:t>
          </a:r>
          <a:r>
            <a:rPr lang="en-US" sz="1000" b="1" u="sng" baseline="0">
              <a:solidFill>
                <a:srgbClr val="0070C0"/>
              </a:solidFill>
            </a:rPr>
            <a:t> SHIELD TRIO</a:t>
          </a:r>
          <a:endParaRPr lang="en-US" sz="1000" b="1" u="sng">
            <a:solidFill>
              <a:srgbClr val="0070C0"/>
            </a:solidFill>
          </a:endParaRPr>
        </a:p>
        <a:p>
          <a:pPr algn="l"/>
          <a:r>
            <a:rPr lang="en-US" sz="1000" b="0">
              <a:solidFill>
                <a:srgbClr val="0070C0"/>
              </a:solidFill>
            </a:rPr>
            <a:t>Emp Only: $360.42</a:t>
          </a:r>
        </a:p>
        <a:p>
          <a:pPr algn="l"/>
          <a:r>
            <a:rPr lang="en-US" sz="1000" b="0">
              <a:solidFill>
                <a:srgbClr val="0070C0"/>
              </a:solidFill>
            </a:rPr>
            <a:t>Emp + 1:    $720.85</a:t>
          </a:r>
        </a:p>
        <a:p>
          <a:pPr algn="l"/>
          <a:r>
            <a:rPr lang="en-US" sz="1000" b="0">
              <a:solidFill>
                <a:srgbClr val="0070C0"/>
              </a:solidFill>
            </a:rPr>
            <a:t>Emp + 2:    $1,015.97</a:t>
          </a:r>
        </a:p>
        <a:p>
          <a:pPr algn="l"/>
          <a:endParaRPr lang="en-US" sz="1000" b="1">
            <a:solidFill>
              <a:srgbClr val="0070C0"/>
            </a:solidFill>
          </a:endParaRPr>
        </a:p>
        <a:p>
          <a:pPr algn="l"/>
          <a:r>
            <a:rPr lang="en-US" sz="1000" b="1" u="sng">
              <a:solidFill>
                <a:srgbClr val="0070C0"/>
              </a:solidFill>
            </a:rPr>
            <a:t>BLUE SHIELD</a:t>
          </a:r>
          <a:r>
            <a:rPr lang="en-US" sz="1000" b="1" u="sng" baseline="0">
              <a:solidFill>
                <a:srgbClr val="0070C0"/>
              </a:solidFill>
            </a:rPr>
            <a:t> </a:t>
          </a:r>
          <a:r>
            <a:rPr lang="en-US" sz="1000" b="1" u="sng">
              <a:solidFill>
                <a:srgbClr val="0070C0"/>
              </a:solidFill>
            </a:rPr>
            <a:t>PPO</a:t>
          </a:r>
        </a:p>
        <a:p>
          <a:pPr algn="l"/>
          <a:r>
            <a:rPr lang="en-US" sz="1000" b="0">
              <a:solidFill>
                <a:srgbClr val="0070C0"/>
              </a:solidFill>
            </a:rPr>
            <a:t>Emp Only:    $968.84</a:t>
          </a:r>
        </a:p>
        <a:p>
          <a:pPr algn="l"/>
          <a:r>
            <a:rPr lang="en-US" sz="1000" b="0">
              <a:solidFill>
                <a:srgbClr val="0070C0"/>
              </a:solidFill>
            </a:rPr>
            <a:t>Emp + 1:    $1,937.70</a:t>
          </a:r>
        </a:p>
        <a:p>
          <a:pPr algn="l"/>
          <a:r>
            <a:rPr lang="en-US" sz="1000" b="0">
              <a:solidFill>
                <a:srgbClr val="0070C0"/>
              </a:solidFill>
            </a:rPr>
            <a:t>Emp + 2:    $2,731.04</a:t>
          </a:r>
        </a:p>
        <a:p>
          <a:pPr algn="l"/>
          <a:endParaRPr lang="en-US" sz="1000" b="1" u="sng">
            <a:solidFill>
              <a:schemeClr val="bg1">
                <a:lumMod val="50000"/>
              </a:schemeClr>
            </a:solidFill>
          </a:endParaRPr>
        </a:p>
        <a:p>
          <a:r>
            <a:rPr lang="en-US" sz="1000" b="1" i="0" u="sng">
              <a:solidFill>
                <a:srgbClr val="002060"/>
              </a:solidFill>
              <a:effectLst/>
              <a:latin typeface="+mn-lt"/>
              <a:ea typeface="+mn-ea"/>
              <a:cs typeface="+mn-cs"/>
            </a:rPr>
            <a:t>KAISER HMO</a:t>
          </a:r>
          <a:endParaRPr lang="en-US" sz="1000">
            <a:solidFill>
              <a:srgbClr val="002060"/>
            </a:solidFill>
            <a:effectLst/>
          </a:endParaRPr>
        </a:p>
        <a:p>
          <a:r>
            <a:rPr lang="en-US" sz="1000" b="0">
              <a:solidFill>
                <a:srgbClr val="002060"/>
              </a:solidFill>
              <a:effectLst/>
              <a:latin typeface="+mn-lt"/>
              <a:ea typeface="+mn-ea"/>
              <a:cs typeface="+mn-cs"/>
            </a:rPr>
            <a:t>Emp Only: $368.73</a:t>
          </a:r>
          <a:endParaRPr lang="en-US" sz="1000">
            <a:solidFill>
              <a:srgbClr val="002060"/>
            </a:solidFill>
            <a:effectLst/>
          </a:endParaRPr>
        </a:p>
        <a:p>
          <a:r>
            <a:rPr lang="en-US" sz="1000" b="0">
              <a:solidFill>
                <a:srgbClr val="002060"/>
              </a:solidFill>
              <a:effectLst/>
              <a:latin typeface="+mn-lt"/>
              <a:ea typeface="+mn-ea"/>
              <a:cs typeface="+mn-cs"/>
            </a:rPr>
            <a:t>Emp + 1:    $737.46</a:t>
          </a:r>
          <a:endParaRPr lang="en-US" sz="1000">
            <a:solidFill>
              <a:srgbClr val="002060"/>
            </a:solidFill>
            <a:effectLst/>
          </a:endParaRPr>
        </a:p>
        <a:p>
          <a:r>
            <a:rPr lang="en-US" sz="1000" b="0">
              <a:solidFill>
                <a:srgbClr val="002060"/>
              </a:solidFill>
              <a:effectLst/>
              <a:latin typeface="+mn-lt"/>
              <a:ea typeface="+mn-ea"/>
              <a:cs typeface="+mn-cs"/>
            </a:rPr>
            <a:t>Emp + 2:    $1,043.50</a:t>
          </a:r>
          <a:endParaRPr lang="en-US" sz="1000">
            <a:solidFill>
              <a:srgbClr val="002060"/>
            </a:solidFill>
            <a:effectLst/>
          </a:endParaRPr>
        </a:p>
        <a:p>
          <a:pPr algn="l"/>
          <a:endParaRPr lang="en-US" sz="1000" b="1" u="sng">
            <a:solidFill>
              <a:schemeClr val="bg1">
                <a:lumMod val="50000"/>
              </a:schemeClr>
            </a:solidFill>
          </a:endParaRPr>
        </a:p>
        <a:p>
          <a:pPr algn="l"/>
          <a:r>
            <a:rPr lang="en-US" sz="1000" b="1" u="sng">
              <a:solidFill>
                <a:srgbClr val="00B050"/>
              </a:solidFill>
            </a:rPr>
            <a:t>DELTACARE HMO</a:t>
          </a:r>
        </a:p>
        <a:p>
          <a:pPr algn="l"/>
          <a:r>
            <a:rPr lang="en-US" sz="1000" b="0">
              <a:solidFill>
                <a:srgbClr val="00B050"/>
              </a:solidFill>
            </a:rPr>
            <a:t>Emp only:    $7.77</a:t>
          </a:r>
        </a:p>
        <a:p>
          <a:pPr algn="l"/>
          <a:r>
            <a:rPr lang="en-US" sz="1000" b="0">
              <a:solidFill>
                <a:srgbClr val="00B050"/>
              </a:solidFill>
            </a:rPr>
            <a:t>Emp + 1:    $14.84</a:t>
          </a:r>
        </a:p>
        <a:p>
          <a:pPr algn="l"/>
          <a:r>
            <a:rPr lang="en-US" sz="1000" b="0" baseline="0">
              <a:solidFill>
                <a:srgbClr val="00B050"/>
              </a:solidFill>
            </a:rPr>
            <a:t>E</a:t>
          </a:r>
          <a:r>
            <a:rPr lang="en-US" sz="1000" b="0">
              <a:solidFill>
                <a:srgbClr val="00B050"/>
              </a:solidFill>
            </a:rPr>
            <a:t>mp + 2:    $23.10</a:t>
          </a:r>
        </a:p>
        <a:p>
          <a:pPr algn="l"/>
          <a:endParaRPr lang="en-US" sz="1000" b="1">
            <a:solidFill>
              <a:schemeClr val="bg1">
                <a:lumMod val="50000"/>
              </a:schemeClr>
            </a:solidFill>
          </a:endParaRPr>
        </a:p>
        <a:p>
          <a:pPr algn="l"/>
          <a:r>
            <a:rPr lang="en-US" sz="1000" b="1" u="sng">
              <a:solidFill>
                <a:srgbClr val="00B050"/>
              </a:solidFill>
            </a:rPr>
            <a:t>DELTA DENTAL PPO</a:t>
          </a:r>
        </a:p>
        <a:p>
          <a:pPr algn="l"/>
          <a:r>
            <a:rPr lang="en-US" sz="1000" b="0">
              <a:solidFill>
                <a:srgbClr val="00B050"/>
              </a:solidFill>
            </a:rPr>
            <a:t>Emp Only: $23.02</a:t>
          </a:r>
        </a:p>
        <a:p>
          <a:pPr algn="l"/>
          <a:r>
            <a:rPr lang="en-US" sz="1000" b="0">
              <a:solidFill>
                <a:srgbClr val="00B050"/>
              </a:solidFill>
            </a:rPr>
            <a:t>Emp + 1:    $41.13</a:t>
          </a:r>
        </a:p>
        <a:p>
          <a:pPr algn="l"/>
          <a:r>
            <a:rPr lang="en-US" sz="1000" b="0">
              <a:solidFill>
                <a:srgbClr val="00B050"/>
              </a:solidFill>
            </a:rPr>
            <a:t>Emp + 2:    $68.20</a:t>
          </a:r>
        </a:p>
        <a:p>
          <a:pPr algn="l"/>
          <a:endParaRPr lang="en-US" sz="1000" b="1">
            <a:solidFill>
              <a:schemeClr val="bg1">
                <a:lumMod val="50000"/>
              </a:schemeClr>
            </a:solidFill>
          </a:endParaRPr>
        </a:p>
        <a:p>
          <a:pPr marL="0" indent="0" algn="l"/>
          <a:r>
            <a:rPr lang="en-US" sz="1000" b="1" u="sng">
              <a:solidFill>
                <a:srgbClr val="E6BA00"/>
              </a:solidFill>
              <a:latin typeface="+mn-lt"/>
              <a:ea typeface="+mn-ea"/>
              <a:cs typeface="+mn-cs"/>
            </a:rPr>
            <a:t>EYEMED VISION SUBSIDIZED </a:t>
          </a:r>
          <a:r>
            <a:rPr lang="en-US" sz="1000" b="1" u="sng" baseline="0">
              <a:solidFill>
                <a:srgbClr val="E6BA00"/>
              </a:solidFill>
              <a:latin typeface="+mn-lt"/>
              <a:ea typeface="+mn-ea"/>
              <a:cs typeface="+mn-cs"/>
            </a:rPr>
            <a:t>COST</a:t>
          </a:r>
          <a:endParaRPr lang="en-US" sz="1000" b="1" u="sng">
            <a:solidFill>
              <a:srgbClr val="E6BA00"/>
            </a:solidFill>
            <a:latin typeface="+mn-lt"/>
            <a:ea typeface="+mn-ea"/>
            <a:cs typeface="+mn-cs"/>
          </a:endParaRPr>
        </a:p>
        <a:p>
          <a:pPr marL="0" indent="0" algn="l"/>
          <a:r>
            <a:rPr lang="en-US" sz="1000" b="0">
              <a:solidFill>
                <a:srgbClr val="E6BA00"/>
              </a:solidFill>
              <a:latin typeface="+mn-lt"/>
              <a:ea typeface="+mn-ea"/>
              <a:cs typeface="+mn-cs"/>
            </a:rPr>
            <a:t>Eyemed Emp Only: $0</a:t>
          </a:r>
        </a:p>
        <a:p>
          <a:pPr marL="0" indent="0" algn="l"/>
          <a:r>
            <a:rPr lang="en-US" sz="1000" b="0">
              <a:solidFill>
                <a:srgbClr val="E6BA00"/>
              </a:solidFill>
              <a:latin typeface="+mn-lt"/>
              <a:ea typeface="+mn-ea"/>
              <a:cs typeface="+mn-cs"/>
            </a:rPr>
            <a:t>Eyemed Emp + Spouse: $2.83</a:t>
          </a:r>
        </a:p>
        <a:p>
          <a:pPr marL="0" indent="0" algn="l"/>
          <a:r>
            <a:rPr lang="en-US" sz="1000" b="0">
              <a:solidFill>
                <a:srgbClr val="E6BA00"/>
              </a:solidFill>
              <a:latin typeface="+mn-lt"/>
              <a:ea typeface="+mn-ea"/>
              <a:cs typeface="+mn-cs"/>
            </a:rPr>
            <a:t>Eyemed Emp + Child(ren): $3.53</a:t>
          </a:r>
        </a:p>
        <a:p>
          <a:pPr marL="0" indent="0" algn="l"/>
          <a:r>
            <a:rPr lang="en-US" sz="1000" b="0">
              <a:solidFill>
                <a:srgbClr val="E6BA00"/>
              </a:solidFill>
              <a:latin typeface="+mn-lt"/>
              <a:ea typeface="+mn-ea"/>
              <a:cs typeface="+mn-cs"/>
            </a:rPr>
            <a:t>Eyemed Emp + Family: $7.65</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438150</xdr:colOff>
      <xdr:row>4</xdr:row>
      <xdr:rowOff>142875</xdr:rowOff>
    </xdr:from>
    <xdr:to>
      <xdr:col>5</xdr:col>
      <xdr:colOff>48114</xdr:colOff>
      <xdr:row>4</xdr:row>
      <xdr:rowOff>1686140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562225" y="1200150"/>
          <a:ext cx="3505689" cy="1543265"/>
        </a:xfrm>
        <a:prstGeom prst="rect">
          <a:avLst/>
        </a:prstGeom>
        <a:ln>
          <a:noFill/>
        </a:ln>
        <a:effectLst>
          <a:softEdge rad="112500"/>
        </a:effectLst>
      </xdr:spPr>
    </xdr:pic>
    <xdr:clientData/>
  </xdr:twoCellAnchor>
  <xdr:twoCellAnchor>
    <xdr:from>
      <xdr:col>4</xdr:col>
      <xdr:colOff>1905000</xdr:colOff>
      <xdr:row>3</xdr:row>
      <xdr:rowOff>180975</xdr:rowOff>
    </xdr:from>
    <xdr:to>
      <xdr:col>4</xdr:col>
      <xdr:colOff>2247900</xdr:colOff>
      <xdr:row>4</xdr:row>
      <xdr:rowOff>647700</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H="1">
          <a:off x="4638675" y="962025"/>
          <a:ext cx="342900" cy="657225"/>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495301</xdr:colOff>
      <xdr:row>2</xdr:row>
      <xdr:rowOff>95249</xdr:rowOff>
    </xdr:from>
    <xdr:to>
      <xdr:col>10</xdr:col>
      <xdr:colOff>381000</xdr:colOff>
      <xdr:row>25</xdr:row>
      <xdr:rowOff>600075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5724526" y="819149"/>
          <a:ext cx="2324099" cy="6229351"/>
        </a:xfrm>
        <a:prstGeom prst="rect">
          <a:avLst/>
        </a:prstGeom>
        <a:noFill/>
        <a:ln>
          <a:noFill/>
        </a:ln>
        <a:effectLst/>
        <a:scene3d>
          <a:camera prst="orthographicFront">
            <a:rot lat="0" lon="0" rev="0"/>
          </a:camera>
          <a:lightRig rig="brightRoom" dir="t">
            <a:rot lat="0" lon="0" rev="600000"/>
          </a:lightRig>
        </a:scene3d>
        <a:sp3d prstMaterial="metal">
          <a:bevelT w="38100" h="57150" prst="angle"/>
        </a:sp3d>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lstStyle/>
        <a:p>
          <a:pPr algn="l"/>
          <a:r>
            <a:rPr lang="en-US" sz="1000" b="1">
              <a:solidFill>
                <a:schemeClr val="tx1">
                  <a:lumMod val="65000"/>
                  <a:lumOff val="35000"/>
                </a:schemeClr>
              </a:solidFill>
            </a:rPr>
            <a:t>    </a:t>
          </a:r>
          <a:r>
            <a:rPr lang="en-US" sz="1000" b="0">
              <a:solidFill>
                <a:schemeClr val="tx1">
                  <a:lumMod val="65000"/>
                  <a:lumOff val="35000"/>
                </a:schemeClr>
              </a:solidFill>
            </a:rPr>
            <a:t>2025 Bi-weekly</a:t>
          </a:r>
        </a:p>
        <a:p>
          <a:pPr algn="l"/>
          <a:r>
            <a:rPr lang="en-US" sz="1000" b="0">
              <a:solidFill>
                <a:schemeClr val="tx1">
                  <a:lumMod val="65000"/>
                  <a:lumOff val="35000"/>
                </a:schemeClr>
              </a:solidFill>
              <a:latin typeface="+mn-lt"/>
              <a:ea typeface="+mn-ea"/>
              <a:cs typeface="+mn-cs"/>
            </a:rPr>
            <a:t>Insurance Premiums</a:t>
          </a:r>
          <a:endParaRPr lang="en-US" sz="1000" b="0">
            <a:solidFill>
              <a:schemeClr val="tx1">
                <a:lumMod val="65000"/>
                <a:lumOff val="35000"/>
              </a:schemeClr>
            </a:solidFill>
          </a:endParaRPr>
        </a:p>
        <a:p>
          <a:pPr algn="l"/>
          <a:endParaRPr lang="en-US" sz="1000" b="1">
            <a:solidFill>
              <a:schemeClr val="bg1">
                <a:lumMod val="50000"/>
              </a:schemeClr>
            </a:solidFill>
          </a:endParaRPr>
        </a:p>
        <a:p>
          <a:pPr algn="l"/>
          <a:r>
            <a:rPr lang="en-US" sz="1000" b="1" u="sng">
              <a:solidFill>
                <a:srgbClr val="0070C0"/>
              </a:solidFill>
            </a:rPr>
            <a:t>BLUE</a:t>
          </a:r>
          <a:r>
            <a:rPr lang="en-US" sz="1000" b="1" u="sng" baseline="0">
              <a:solidFill>
                <a:srgbClr val="0070C0"/>
              </a:solidFill>
            </a:rPr>
            <a:t> SHIELD</a:t>
          </a:r>
          <a:r>
            <a:rPr lang="en-US" sz="1000" b="1" u="sng">
              <a:solidFill>
                <a:srgbClr val="0070C0"/>
              </a:solidFill>
            </a:rPr>
            <a:t> HMO</a:t>
          </a:r>
        </a:p>
        <a:p>
          <a:pPr algn="l"/>
          <a:r>
            <a:rPr lang="en-US" sz="1000" b="0">
              <a:solidFill>
                <a:srgbClr val="0070C0"/>
              </a:solidFill>
            </a:rPr>
            <a:t>Emp Only: $446.03</a:t>
          </a:r>
        </a:p>
        <a:p>
          <a:pPr algn="l"/>
          <a:r>
            <a:rPr lang="en-US" sz="1000" b="0">
              <a:solidFill>
                <a:srgbClr val="0070C0"/>
              </a:solidFill>
            </a:rPr>
            <a:t>Emp + 1:    $892.09</a:t>
          </a:r>
        </a:p>
        <a:p>
          <a:pPr algn="l"/>
          <a:r>
            <a:rPr lang="en-US" sz="1000" b="0">
              <a:solidFill>
                <a:srgbClr val="0070C0"/>
              </a:solidFill>
            </a:rPr>
            <a:t>Emp + 2:    $1,257.33</a:t>
          </a:r>
        </a:p>
        <a:p>
          <a:pPr algn="l"/>
          <a:endParaRPr lang="en-US" sz="1000" b="0">
            <a:solidFill>
              <a:srgbClr val="0070C0"/>
            </a:solidFill>
          </a:endParaRPr>
        </a:p>
        <a:p>
          <a:pPr algn="l"/>
          <a:r>
            <a:rPr lang="en-US" sz="1000" b="1" u="sng">
              <a:solidFill>
                <a:srgbClr val="0070C0"/>
              </a:solidFill>
            </a:rPr>
            <a:t>BLUE</a:t>
          </a:r>
          <a:r>
            <a:rPr lang="en-US" sz="1000" b="1" u="sng" baseline="0">
              <a:solidFill>
                <a:srgbClr val="0070C0"/>
              </a:solidFill>
            </a:rPr>
            <a:t> SHIELD TRIO</a:t>
          </a:r>
          <a:endParaRPr lang="en-US" sz="1000" b="1" u="sng">
            <a:solidFill>
              <a:srgbClr val="0070C0"/>
            </a:solidFill>
          </a:endParaRPr>
        </a:p>
        <a:p>
          <a:pPr algn="l"/>
          <a:r>
            <a:rPr lang="en-US" sz="1000" b="0">
              <a:solidFill>
                <a:srgbClr val="0070C0"/>
              </a:solidFill>
            </a:rPr>
            <a:t>Emp Only: $368.74</a:t>
          </a:r>
        </a:p>
        <a:p>
          <a:pPr algn="l"/>
          <a:r>
            <a:rPr lang="en-US" sz="1000" b="0">
              <a:solidFill>
                <a:srgbClr val="0070C0"/>
              </a:solidFill>
            </a:rPr>
            <a:t>Emp + 1:    $737.48</a:t>
          </a:r>
        </a:p>
        <a:p>
          <a:pPr algn="l"/>
          <a:r>
            <a:rPr lang="en-US" sz="1000" b="0">
              <a:solidFill>
                <a:srgbClr val="0070C0"/>
              </a:solidFill>
            </a:rPr>
            <a:t>Emp + 2:    $1,039.40</a:t>
          </a:r>
        </a:p>
        <a:p>
          <a:pPr algn="l"/>
          <a:endParaRPr lang="en-US" sz="1000" b="1">
            <a:solidFill>
              <a:srgbClr val="0070C0"/>
            </a:solidFill>
          </a:endParaRPr>
        </a:p>
        <a:p>
          <a:pPr algn="l"/>
          <a:r>
            <a:rPr lang="en-US" sz="1000" b="1" u="sng">
              <a:solidFill>
                <a:srgbClr val="0070C0"/>
              </a:solidFill>
            </a:rPr>
            <a:t>BLUE SHIELD</a:t>
          </a:r>
          <a:r>
            <a:rPr lang="en-US" sz="1000" b="1" u="sng" baseline="0">
              <a:solidFill>
                <a:srgbClr val="0070C0"/>
              </a:solidFill>
            </a:rPr>
            <a:t> </a:t>
          </a:r>
          <a:r>
            <a:rPr lang="en-US" sz="1000" b="1" u="sng">
              <a:solidFill>
                <a:srgbClr val="0070C0"/>
              </a:solidFill>
            </a:rPr>
            <a:t>PPO</a:t>
          </a:r>
        </a:p>
        <a:p>
          <a:pPr algn="l"/>
          <a:r>
            <a:rPr lang="en-US" sz="1000" b="0">
              <a:solidFill>
                <a:srgbClr val="0070C0"/>
              </a:solidFill>
            </a:rPr>
            <a:t>Emp Only:    $1,106.82</a:t>
          </a:r>
        </a:p>
        <a:p>
          <a:pPr algn="l"/>
          <a:r>
            <a:rPr lang="en-US" sz="1000" b="0">
              <a:solidFill>
                <a:srgbClr val="0070C0"/>
              </a:solidFill>
            </a:rPr>
            <a:t>Emp + 1:    $2,213.67</a:t>
          </a:r>
        </a:p>
        <a:p>
          <a:pPr algn="l"/>
          <a:r>
            <a:rPr lang="en-US" sz="1000" b="0">
              <a:solidFill>
                <a:srgbClr val="0070C0"/>
              </a:solidFill>
            </a:rPr>
            <a:t>Emp + 2:    $3,119.99</a:t>
          </a:r>
        </a:p>
        <a:p>
          <a:pPr algn="l"/>
          <a:endParaRPr lang="en-US" sz="1000" b="1" u="sng">
            <a:solidFill>
              <a:schemeClr val="bg1">
                <a:lumMod val="50000"/>
              </a:schemeClr>
            </a:solidFill>
          </a:endParaRPr>
        </a:p>
        <a:p>
          <a:r>
            <a:rPr lang="en-US" sz="1000" b="1" i="0" u="sng">
              <a:solidFill>
                <a:srgbClr val="002060"/>
              </a:solidFill>
              <a:effectLst/>
              <a:latin typeface="+mn-lt"/>
              <a:ea typeface="+mn-ea"/>
              <a:cs typeface="+mn-cs"/>
            </a:rPr>
            <a:t>KAISER HMO</a:t>
          </a:r>
          <a:endParaRPr lang="en-US" sz="1000">
            <a:solidFill>
              <a:srgbClr val="002060"/>
            </a:solidFill>
            <a:effectLst/>
          </a:endParaRPr>
        </a:p>
        <a:p>
          <a:r>
            <a:rPr lang="en-US" sz="1000" b="0">
              <a:solidFill>
                <a:srgbClr val="002060"/>
              </a:solidFill>
              <a:effectLst/>
              <a:latin typeface="+mn-lt"/>
              <a:ea typeface="+mn-ea"/>
              <a:cs typeface="+mn-cs"/>
            </a:rPr>
            <a:t>Emp Only: $360.86</a:t>
          </a:r>
          <a:endParaRPr lang="en-US" sz="1000">
            <a:solidFill>
              <a:srgbClr val="002060"/>
            </a:solidFill>
            <a:effectLst/>
          </a:endParaRPr>
        </a:p>
        <a:p>
          <a:r>
            <a:rPr lang="en-US" sz="1000" b="0">
              <a:solidFill>
                <a:srgbClr val="002060"/>
              </a:solidFill>
              <a:effectLst/>
              <a:latin typeface="+mn-lt"/>
              <a:ea typeface="+mn-ea"/>
              <a:cs typeface="+mn-cs"/>
            </a:rPr>
            <a:t>Emp + 1:    $721.71</a:t>
          </a:r>
          <a:endParaRPr lang="en-US" sz="1000">
            <a:solidFill>
              <a:srgbClr val="002060"/>
            </a:solidFill>
            <a:effectLst/>
          </a:endParaRPr>
        </a:p>
        <a:p>
          <a:r>
            <a:rPr lang="en-US" sz="1000" b="0">
              <a:solidFill>
                <a:srgbClr val="002060"/>
              </a:solidFill>
              <a:effectLst/>
              <a:latin typeface="+mn-lt"/>
              <a:ea typeface="+mn-ea"/>
              <a:cs typeface="+mn-cs"/>
            </a:rPr>
            <a:t>Emp + 2:    $1,021.22</a:t>
          </a:r>
          <a:endParaRPr lang="en-US" sz="1000">
            <a:solidFill>
              <a:srgbClr val="002060"/>
            </a:solidFill>
            <a:effectLst/>
          </a:endParaRPr>
        </a:p>
        <a:p>
          <a:pPr algn="l"/>
          <a:endParaRPr lang="en-US" sz="1000" b="1" u="sng">
            <a:solidFill>
              <a:schemeClr val="bg1">
                <a:lumMod val="50000"/>
              </a:schemeClr>
            </a:solidFill>
          </a:endParaRPr>
        </a:p>
        <a:p>
          <a:pPr algn="l"/>
          <a:r>
            <a:rPr lang="en-US" sz="1000" b="1" u="sng">
              <a:solidFill>
                <a:srgbClr val="00B050"/>
              </a:solidFill>
            </a:rPr>
            <a:t>DELTACARE HMO</a:t>
          </a:r>
        </a:p>
        <a:p>
          <a:pPr algn="l"/>
          <a:r>
            <a:rPr lang="en-US" sz="1000" b="0">
              <a:solidFill>
                <a:srgbClr val="00B050"/>
              </a:solidFill>
            </a:rPr>
            <a:t>Emp Only:    $7.77</a:t>
          </a:r>
        </a:p>
        <a:p>
          <a:pPr algn="l"/>
          <a:r>
            <a:rPr lang="en-US" sz="1000" b="0">
              <a:solidFill>
                <a:srgbClr val="00B050"/>
              </a:solidFill>
            </a:rPr>
            <a:t>Emp + 1:    $14.84</a:t>
          </a:r>
        </a:p>
        <a:p>
          <a:pPr algn="l"/>
          <a:r>
            <a:rPr lang="en-US" sz="1000" b="0" baseline="0">
              <a:solidFill>
                <a:srgbClr val="00B050"/>
              </a:solidFill>
            </a:rPr>
            <a:t>E</a:t>
          </a:r>
          <a:r>
            <a:rPr lang="en-US" sz="1000" b="0">
              <a:solidFill>
                <a:srgbClr val="00B050"/>
              </a:solidFill>
            </a:rPr>
            <a:t>mp + 2:    $23.10</a:t>
          </a:r>
        </a:p>
        <a:p>
          <a:pPr algn="l"/>
          <a:endParaRPr lang="en-US" sz="1000" b="1">
            <a:solidFill>
              <a:schemeClr val="bg1">
                <a:lumMod val="50000"/>
              </a:schemeClr>
            </a:solidFill>
          </a:endParaRPr>
        </a:p>
        <a:p>
          <a:pPr algn="l"/>
          <a:r>
            <a:rPr lang="en-US" sz="1000" b="1" u="sng">
              <a:solidFill>
                <a:srgbClr val="00B050"/>
              </a:solidFill>
            </a:rPr>
            <a:t>DELTA DENTAL PPO</a:t>
          </a:r>
        </a:p>
        <a:p>
          <a:pPr algn="l"/>
          <a:r>
            <a:rPr lang="en-US" sz="1000" b="0">
              <a:solidFill>
                <a:srgbClr val="00B050"/>
              </a:solidFill>
            </a:rPr>
            <a:t>Emp Only: $23.02</a:t>
          </a:r>
        </a:p>
        <a:p>
          <a:pPr algn="l"/>
          <a:r>
            <a:rPr lang="en-US" sz="1000" b="0">
              <a:solidFill>
                <a:srgbClr val="00B050"/>
              </a:solidFill>
            </a:rPr>
            <a:t>Emp + 1:    $41.13</a:t>
          </a:r>
        </a:p>
        <a:p>
          <a:pPr algn="l"/>
          <a:r>
            <a:rPr lang="en-US" sz="1000" b="0">
              <a:solidFill>
                <a:srgbClr val="00B050"/>
              </a:solidFill>
            </a:rPr>
            <a:t>Emp + 2:    $68.20</a:t>
          </a:r>
        </a:p>
        <a:p>
          <a:pPr algn="l"/>
          <a:endParaRPr lang="en-US" sz="1000" b="1">
            <a:solidFill>
              <a:schemeClr val="bg1">
                <a:lumMod val="50000"/>
              </a:schemeClr>
            </a:solidFill>
          </a:endParaRPr>
        </a:p>
        <a:p>
          <a:pPr marL="0" indent="0" algn="l"/>
          <a:r>
            <a:rPr lang="en-US" sz="1000" b="1" u="sng">
              <a:solidFill>
                <a:srgbClr val="E6BA00"/>
              </a:solidFill>
              <a:latin typeface="+mn-lt"/>
              <a:ea typeface="+mn-ea"/>
              <a:cs typeface="+mn-cs"/>
            </a:rPr>
            <a:t>EYEMED VISION SUBSIDIZED </a:t>
          </a:r>
          <a:r>
            <a:rPr lang="en-US" sz="1000" b="1" u="sng" baseline="0">
              <a:solidFill>
                <a:srgbClr val="E6BA00"/>
              </a:solidFill>
              <a:latin typeface="+mn-lt"/>
              <a:ea typeface="+mn-ea"/>
              <a:cs typeface="+mn-cs"/>
            </a:rPr>
            <a:t>COST</a:t>
          </a:r>
          <a:endParaRPr lang="en-US" sz="1000" b="1" u="sng">
            <a:solidFill>
              <a:srgbClr val="E6BA00"/>
            </a:solidFill>
            <a:latin typeface="+mn-lt"/>
            <a:ea typeface="+mn-ea"/>
            <a:cs typeface="+mn-cs"/>
          </a:endParaRPr>
        </a:p>
        <a:p>
          <a:pPr marL="0" indent="0" algn="l"/>
          <a:r>
            <a:rPr lang="en-US" sz="1000" b="0">
              <a:solidFill>
                <a:srgbClr val="E6BA00"/>
              </a:solidFill>
              <a:latin typeface="+mn-lt"/>
              <a:ea typeface="+mn-ea"/>
              <a:cs typeface="+mn-cs"/>
            </a:rPr>
            <a:t>Eyemed Emp Only: $0</a:t>
          </a:r>
        </a:p>
        <a:p>
          <a:pPr marL="0" indent="0" algn="l"/>
          <a:r>
            <a:rPr lang="en-US" sz="1000" b="0">
              <a:solidFill>
                <a:srgbClr val="E6BA00"/>
              </a:solidFill>
              <a:latin typeface="+mn-lt"/>
              <a:ea typeface="+mn-ea"/>
              <a:cs typeface="+mn-cs"/>
            </a:rPr>
            <a:t>Eyemed Emp + Spouse: $2.83</a:t>
          </a:r>
        </a:p>
        <a:p>
          <a:pPr marL="0" indent="0" algn="l"/>
          <a:r>
            <a:rPr lang="en-US" sz="1000" b="0">
              <a:solidFill>
                <a:srgbClr val="E6BA00"/>
              </a:solidFill>
              <a:latin typeface="+mn-lt"/>
              <a:ea typeface="+mn-ea"/>
              <a:cs typeface="+mn-cs"/>
            </a:rPr>
            <a:t>Eyemed Emp + Child(ren): $3.53</a:t>
          </a:r>
        </a:p>
        <a:p>
          <a:pPr marL="0" indent="0" algn="l"/>
          <a:r>
            <a:rPr lang="en-US" sz="1000" b="0">
              <a:solidFill>
                <a:srgbClr val="E6BA00"/>
              </a:solidFill>
              <a:latin typeface="+mn-lt"/>
              <a:ea typeface="+mn-ea"/>
              <a:cs typeface="+mn-cs"/>
            </a:rPr>
            <a:t>Eyemed Emp + Family: $7.65</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51"/>
  <sheetViews>
    <sheetView tabSelected="1" topLeftCell="C1" workbookViewId="0">
      <selection activeCell="D5" sqref="D5"/>
    </sheetView>
  </sheetViews>
  <sheetFormatPr defaultColWidth="9.140625" defaultRowHeight="15"/>
  <cols>
    <col min="1" max="1" width="27.28515625" style="1" hidden="1" customWidth="1"/>
    <col min="2" max="2" width="7.5703125" style="2" hidden="1" customWidth="1"/>
    <col min="3" max="3" width="2.85546875" style="3" bestFit="1" customWidth="1"/>
    <col min="4" max="4" width="35.140625" style="1" customWidth="1"/>
    <col min="5" max="5" width="34.42578125" style="1" customWidth="1"/>
    <col min="6" max="6" width="6" style="1" customWidth="1"/>
    <col min="7" max="16384" width="9.140625" style="1"/>
  </cols>
  <sheetData>
    <row r="1" spans="1:17" ht="39" customHeight="1">
      <c r="D1" s="4" t="s">
        <v>0</v>
      </c>
      <c r="E1" s="81" t="s">
        <v>1</v>
      </c>
      <c r="F1" s="81"/>
      <c r="G1" s="81"/>
      <c r="H1" s="81"/>
      <c r="I1" s="81"/>
      <c r="J1" s="4"/>
      <c r="K1" s="4"/>
      <c r="L1" s="4"/>
      <c r="M1" s="4"/>
    </row>
    <row r="2" spans="1:17" ht="18">
      <c r="A2" s="5" t="s">
        <v>2</v>
      </c>
      <c r="B2" s="6">
        <v>0</v>
      </c>
      <c r="C2" s="7"/>
      <c r="D2" s="8" t="s">
        <v>3</v>
      </c>
      <c r="E2" s="9"/>
      <c r="L2" s="10" t="s">
        <v>4</v>
      </c>
      <c r="M2" s="11"/>
      <c r="N2" s="11"/>
      <c r="O2" s="11"/>
      <c r="P2" s="11"/>
      <c r="Q2" s="11"/>
    </row>
    <row r="3" spans="1:17" ht="18">
      <c r="A3" s="12" t="s">
        <v>5</v>
      </c>
      <c r="B3" s="6">
        <v>0</v>
      </c>
      <c r="C3" s="7"/>
      <c r="D3" s="13"/>
      <c r="E3" s="14"/>
      <c r="L3" s="15" t="s">
        <v>6</v>
      </c>
      <c r="M3" s="11" t="s">
        <v>7</v>
      </c>
      <c r="N3" s="11"/>
      <c r="O3" s="11"/>
      <c r="P3" s="11"/>
      <c r="Q3" s="11"/>
    </row>
    <row r="4" spans="1:17" ht="18">
      <c r="A4" s="16" t="s">
        <v>8</v>
      </c>
      <c r="B4" s="17">
        <v>446.03</v>
      </c>
      <c r="C4" s="18"/>
      <c r="L4" s="19"/>
      <c r="M4" s="11"/>
      <c r="N4" s="19" t="s">
        <v>9</v>
      </c>
      <c r="O4" s="11"/>
      <c r="P4" s="11"/>
      <c r="Q4" s="11"/>
    </row>
    <row r="5" spans="1:17" ht="18.75">
      <c r="A5" s="16" t="s">
        <v>10</v>
      </c>
      <c r="B5" s="6">
        <v>892.09</v>
      </c>
      <c r="C5" s="20">
        <v>1</v>
      </c>
      <c r="D5" s="21" t="s">
        <v>11</v>
      </c>
      <c r="E5" s="22">
        <f>IF(D5=A2,B2,IF(D5=A3,B3,IF(D5=A4,B4,IF(D5=A5,B5,IF(D5=A6,B6,IF(D5=A7,B7,IF(D5=A8,B8, IF(D5=A9,B9, IF(D5=A10,B10, IF(D5=A11,B11, IF(D5=A12,B12, IF(D5=A13,B13, IF(D5=A14,B14,IF(D5=A15,B15))))))))))))))</f>
        <v>737.48</v>
      </c>
      <c r="L5" s="15" t="s">
        <v>6</v>
      </c>
      <c r="M5" s="11" t="s">
        <v>12</v>
      </c>
      <c r="N5" s="11"/>
      <c r="O5" s="11"/>
      <c r="P5" s="11"/>
      <c r="Q5" s="11"/>
    </row>
    <row r="6" spans="1:17" ht="18">
      <c r="A6" s="16" t="s">
        <v>13</v>
      </c>
      <c r="B6" s="6">
        <v>1257.33</v>
      </c>
      <c r="C6" s="18"/>
      <c r="D6" s="23" t="s">
        <v>14</v>
      </c>
      <c r="E6" s="24">
        <f>IF(E3="YES",A49,A43)</f>
        <v>-530.79999999999995</v>
      </c>
      <c r="L6" s="11"/>
      <c r="M6" s="11"/>
      <c r="N6" s="11"/>
      <c r="O6" s="11"/>
      <c r="P6" s="11"/>
      <c r="Q6" s="11"/>
    </row>
    <row r="7" spans="1:17" ht="21">
      <c r="A7" s="25" t="s">
        <v>15</v>
      </c>
      <c r="B7" s="26">
        <v>360.86</v>
      </c>
      <c r="C7" s="18"/>
      <c r="D7" s="27" t="s">
        <v>16</v>
      </c>
      <c r="E7" s="28">
        <f>SUM(E5:E6)</f>
        <v>206.68000000000006</v>
      </c>
    </row>
    <row r="8" spans="1:17" ht="18.75">
      <c r="A8" s="25" t="s">
        <v>17</v>
      </c>
      <c r="B8" s="26">
        <v>721.71</v>
      </c>
      <c r="C8" s="18"/>
      <c r="D8" s="29"/>
      <c r="E8" s="30" t="s">
        <v>18</v>
      </c>
    </row>
    <row r="9" spans="1:17" ht="15.75" customHeight="1">
      <c r="A9" s="25" t="s">
        <v>19</v>
      </c>
      <c r="B9" s="26">
        <v>1021.22</v>
      </c>
      <c r="C9" s="18"/>
      <c r="D9" s="29"/>
      <c r="E9" s="31"/>
    </row>
    <row r="10" spans="1:17" ht="15.75" customHeight="1">
      <c r="A10" s="16" t="s">
        <v>20</v>
      </c>
      <c r="B10" s="6">
        <v>1106.82</v>
      </c>
      <c r="C10" s="18"/>
      <c r="D10" s="29"/>
      <c r="E10" s="31"/>
    </row>
    <row r="11" spans="1:17" ht="18">
      <c r="A11" s="16" t="s">
        <v>21</v>
      </c>
      <c r="B11" s="6">
        <v>2213.67</v>
      </c>
      <c r="C11" s="18"/>
      <c r="D11" s="32"/>
      <c r="E11" s="33"/>
    </row>
    <row r="12" spans="1:17" ht="18.75">
      <c r="A12" s="16" t="s">
        <v>22</v>
      </c>
      <c r="B12" s="6">
        <v>3119.99</v>
      </c>
      <c r="C12" s="20">
        <v>2</v>
      </c>
      <c r="D12" s="34" t="s">
        <v>23</v>
      </c>
      <c r="E12" s="22">
        <f>IF(D12=A18,B18, IF(D12=A19,B19, IF(D12=A20,B20, IF(D12=A21,B21, IF(D12=A22,B22, IF(D12=A23,B23, ))))))</f>
        <v>7.77</v>
      </c>
    </row>
    <row r="13" spans="1:17" ht="18">
      <c r="A13" s="16" t="s">
        <v>24</v>
      </c>
      <c r="B13" s="6">
        <v>368.74</v>
      </c>
      <c r="C13" s="18"/>
      <c r="D13" s="23" t="s">
        <v>25</v>
      </c>
      <c r="E13" s="24">
        <f>IF(E12&lt;1,0,A48)</f>
        <v>-7.77</v>
      </c>
    </row>
    <row r="14" spans="1:17" ht="21">
      <c r="A14" s="16" t="s">
        <v>11</v>
      </c>
      <c r="B14" s="6">
        <v>737.48</v>
      </c>
      <c r="C14" s="18"/>
      <c r="D14" s="27" t="s">
        <v>16</v>
      </c>
      <c r="E14" s="28">
        <f>IF(SUM(E12:E13)&lt;0,0,SUM(E12:E13))</f>
        <v>0</v>
      </c>
    </row>
    <row r="15" spans="1:17" ht="18.75">
      <c r="A15" s="16" t="s">
        <v>26</v>
      </c>
      <c r="B15" s="6">
        <v>1039.4000000000001</v>
      </c>
      <c r="C15" s="18"/>
      <c r="D15" s="35"/>
      <c r="E15" s="36"/>
    </row>
    <row r="16" spans="1:17" ht="18">
      <c r="A16" s="5" t="s">
        <v>27</v>
      </c>
      <c r="B16" s="6">
        <v>0</v>
      </c>
      <c r="C16" s="18"/>
      <c r="D16" s="35"/>
      <c r="E16" s="33" t="s">
        <v>28</v>
      </c>
    </row>
    <row r="17" spans="1:12" ht="21">
      <c r="A17" s="25" t="s">
        <v>29</v>
      </c>
      <c r="B17" s="6">
        <v>0</v>
      </c>
      <c r="C17" s="37">
        <v>3</v>
      </c>
      <c r="D17" s="38" t="s">
        <v>30</v>
      </c>
      <c r="E17" s="28">
        <f>IF(D17=A24,B24,IF(D17=A25,B25,IF(D17=A26,B26,IF(D17=A27,B27,IF(D17=A28,B28,IF(D17=A29,B29,))))))</f>
        <v>0</v>
      </c>
    </row>
    <row r="18" spans="1:12" ht="18">
      <c r="A18" s="16" t="s">
        <v>23</v>
      </c>
      <c r="B18" s="6">
        <v>7.77</v>
      </c>
      <c r="C18" s="18"/>
      <c r="D18" s="39"/>
      <c r="E18" s="40"/>
    </row>
    <row r="19" spans="1:12" ht="18.75">
      <c r="A19" s="16" t="s">
        <v>31</v>
      </c>
      <c r="B19" s="6">
        <v>14.84</v>
      </c>
      <c r="C19" s="18"/>
      <c r="D19" s="23" t="s">
        <v>32</v>
      </c>
      <c r="E19" s="41">
        <f>SUM(E7,E14, E17)</f>
        <v>206.68000000000006</v>
      </c>
    </row>
    <row r="20" spans="1:12" ht="19.5" thickBot="1">
      <c r="A20" s="16" t="s">
        <v>33</v>
      </c>
      <c r="B20" s="6">
        <v>23.1</v>
      </c>
      <c r="C20" s="18"/>
      <c r="D20" s="23" t="s">
        <v>34</v>
      </c>
      <c r="E20" s="42">
        <f>A45</f>
        <v>-200</v>
      </c>
    </row>
    <row r="21" spans="1:12" ht="19.5" thickTop="1">
      <c r="A21" s="16" t="s">
        <v>35</v>
      </c>
      <c r="B21" s="6">
        <v>23.02</v>
      </c>
      <c r="C21" s="1"/>
      <c r="D21" s="43"/>
      <c r="E21" s="44"/>
    </row>
    <row r="22" spans="1:12" ht="25.5">
      <c r="A22" s="16" t="s">
        <v>36</v>
      </c>
      <c r="B22" s="6">
        <v>41.13</v>
      </c>
      <c r="C22" s="18"/>
      <c r="D22" s="45" t="s">
        <v>37</v>
      </c>
      <c r="E22" s="46">
        <f>IF(SUM(E19:E20)&gt;0,SUM(E19:E20),0)</f>
        <v>6.6800000000000637</v>
      </c>
    </row>
    <row r="23" spans="1:12" ht="27" customHeight="1">
      <c r="A23" s="16" t="s">
        <v>38</v>
      </c>
      <c r="B23" s="6">
        <v>68.2</v>
      </c>
      <c r="D23" s="47" t="s">
        <v>39</v>
      </c>
      <c r="E23" s="48">
        <f>IF(SUM(E19:E20)&gt;0,0,SUM(E19:E20))</f>
        <v>0</v>
      </c>
      <c r="L23" s="49"/>
    </row>
    <row r="24" spans="1:12" ht="31.5" customHeight="1">
      <c r="A24" s="16" t="s">
        <v>40</v>
      </c>
      <c r="B24" s="6">
        <v>0</v>
      </c>
      <c r="D24" s="50" t="s">
        <v>41</v>
      </c>
      <c r="E24" s="51">
        <f>(E22*26)/12</f>
        <v>14.473333333333471</v>
      </c>
    </row>
    <row r="25" spans="1:12" ht="12.75" customHeight="1">
      <c r="A25" s="5" t="s">
        <v>30</v>
      </c>
      <c r="B25" s="6">
        <v>0</v>
      </c>
      <c r="C25" s="1"/>
      <c r="D25" s="82" t="s">
        <v>42</v>
      </c>
      <c r="E25" s="82"/>
    </row>
    <row r="26" spans="1:12" ht="51" customHeight="1">
      <c r="A26" s="5" t="s">
        <v>43</v>
      </c>
      <c r="B26" s="6">
        <v>2.83</v>
      </c>
      <c r="D26" s="83" t="s">
        <v>44</v>
      </c>
      <c r="E26" s="83"/>
    </row>
    <row r="27" spans="1:12" hidden="1">
      <c r="A27" s="5" t="s">
        <v>45</v>
      </c>
      <c r="B27" s="6">
        <v>3.53</v>
      </c>
      <c r="D27" s="83"/>
      <c r="E27" s="83"/>
      <c r="H27" s="24"/>
    </row>
    <row r="28" spans="1:12" hidden="1">
      <c r="A28" s="5" t="s">
        <v>46</v>
      </c>
      <c r="B28" s="6">
        <v>7.65</v>
      </c>
      <c r="D28" s="52" t="s">
        <v>47</v>
      </c>
      <c r="E28" s="53" t="s">
        <v>48</v>
      </c>
    </row>
    <row r="29" spans="1:12" hidden="1">
      <c r="A29" s="12" t="s">
        <v>49</v>
      </c>
      <c r="B29" s="6">
        <v>0</v>
      </c>
      <c r="D29" s="52" t="s">
        <v>50</v>
      </c>
    </row>
    <row r="30" spans="1:12" hidden="1">
      <c r="A30" s="5"/>
      <c r="B30" s="6"/>
      <c r="D30" s="52" t="s">
        <v>51</v>
      </c>
    </row>
    <row r="31" spans="1:12" hidden="1">
      <c r="A31" s="54">
        <f>IF(D5=A2,0,
IF(D5=A3,0,
IF(D5=A4,-161.11,
IF(D5=A5,-322.22,
IF(D5=A6,-455.95,
IF(D5=A7,-161.11,
IF(D5=A8,-322.22,
IF(D5=A9,-455.95,
IF(D5=A10,-161.11,
IF(D5=A11,-322.22,
IF(D5=A12,-626.1,
IF(D5=A13,-161.11,
IF(D5=A14,-322.22,
IF(D5=A15,-455.95,
))))))))))))))</f>
        <v>-322.22000000000003</v>
      </c>
      <c r="B31" s="6"/>
      <c r="D31" s="52" t="s">
        <v>52</v>
      </c>
    </row>
    <row r="32" spans="1:12" hidden="1">
      <c r="A32" s="55">
        <f>IF(D5=A2,0,
IF(D5=A3,0,
IF(D5=A4,-263.16,
IF(D5=A5,-530.8,
IF(D5=A6,-766.97,
IF(D5=A7,-212.91,
IF(D5=A8,-429.42,
IF(D5=A9,-622.95,
IF(D5=A10,-212.91,
 IF(D5=A11,-429.42,
IF(D5=A12,-622.95,
IF(D5=A13,-263.16,
IF(D5=A14,-530.8,
IF(D5=A15,-766.97,
))))))))))))))</f>
        <v>-530.79999999999995</v>
      </c>
      <c r="B32" s="56"/>
      <c r="D32" s="57" t="s">
        <v>53</v>
      </c>
    </row>
    <row r="33" spans="1:4" hidden="1">
      <c r="A33" s="58">
        <v>-23.02</v>
      </c>
      <c r="B33" s="56"/>
      <c r="D33" s="52" t="s">
        <v>54</v>
      </c>
    </row>
    <row r="34" spans="1:4" hidden="1">
      <c r="A34" s="58">
        <v>-200</v>
      </c>
      <c r="B34" s="56"/>
      <c r="D34" s="52" t="s">
        <v>55</v>
      </c>
    </row>
    <row r="35" spans="1:4" hidden="1">
      <c r="A35" s="12">
        <v>1</v>
      </c>
      <c r="B35" s="6"/>
      <c r="D35" s="52" t="s">
        <v>56</v>
      </c>
    </row>
    <row r="36" spans="1:4" hidden="1">
      <c r="A36" s="59">
        <v>0.5</v>
      </c>
      <c r="B36" s="60">
        <v>40</v>
      </c>
      <c r="D36" s="52" t="s">
        <v>57</v>
      </c>
    </row>
    <row r="37" spans="1:4" hidden="1">
      <c r="A37" s="59">
        <v>0.6</v>
      </c>
      <c r="B37" s="60">
        <v>48</v>
      </c>
      <c r="D37" s="52" t="s">
        <v>58</v>
      </c>
    </row>
    <row r="38" spans="1:4" hidden="1">
      <c r="A38" s="59">
        <v>0.625</v>
      </c>
      <c r="B38" s="60">
        <v>50</v>
      </c>
      <c r="D38" s="52" t="s">
        <v>59</v>
      </c>
    </row>
    <row r="39" spans="1:4" hidden="1">
      <c r="A39" s="59">
        <v>0.75</v>
      </c>
      <c r="B39" s="60">
        <v>60</v>
      </c>
      <c r="D39" s="52" t="s">
        <v>60</v>
      </c>
    </row>
    <row r="40" spans="1:4" hidden="1">
      <c r="A40" s="59">
        <v>0.8</v>
      </c>
      <c r="B40" s="60">
        <v>64</v>
      </c>
      <c r="C40" s="1"/>
      <c r="D40" s="52" t="s">
        <v>61</v>
      </c>
    </row>
    <row r="41" spans="1:4" hidden="1">
      <c r="A41" s="59">
        <v>0.875</v>
      </c>
      <c r="B41" s="60">
        <v>70</v>
      </c>
      <c r="C41" s="1"/>
    </row>
    <row r="42" spans="1:4" hidden="1">
      <c r="A42" s="61"/>
      <c r="B42" s="62"/>
      <c r="C42" s="1"/>
      <c r="D42" s="63" t="s">
        <v>62</v>
      </c>
    </row>
    <row r="43" spans="1:4" hidden="1">
      <c r="A43" s="61">
        <f>IF(E2=B36,(A32*0.5),
IF(E2=B37,(A32*0.6),
IF(E2=B38,(A32*0.625),
IF(E2=B39,(A32*0.75),
IF(E2=B40,(A32*0.8),
IF(E2=B41,(A32*0.875),
IF(E2=B34,(A32)
)))))))</f>
        <v>-530.79999999999995</v>
      </c>
      <c r="B43" s="64" t="s">
        <v>63</v>
      </c>
      <c r="C43" s="1"/>
    </row>
    <row r="44" spans="1:4" hidden="1">
      <c r="A44" s="65">
        <f>IF(E2=B36,(E12*0.5),
IF(E2=B37,(E12*0.6),
IF(E2=B38,(E12*0.625),
IF(E2=B39,(E12*0.75),
IF(E2=B40,(E12*0.8),
IF(E2=B41,(E12*0.875),
IF(E2=0,-(E12)
)))))))</f>
        <v>-7.77</v>
      </c>
      <c r="B44" s="66" t="s">
        <v>64</v>
      </c>
      <c r="C44" s="1"/>
      <c r="D44" s="67" t="s">
        <v>65</v>
      </c>
    </row>
    <row r="45" spans="1:4" hidden="1">
      <c r="A45" s="61">
        <f>IF(E2=B36,(A34*0.5),
IF(E2=B37,(A34*0.6),
IF(E2=B38,(A34*0.625),
IF(E2=B39,(A34*0.75),
IF(E2=B40,(A34*0.8),
IF(E2=B41,(A34*0.875),
IF(E2=B34,(A34),
)))))))</f>
        <v>-200</v>
      </c>
      <c r="B45" s="64" t="s">
        <v>66</v>
      </c>
      <c r="C45" s="1"/>
      <c r="D45" s="67"/>
    </row>
    <row r="46" spans="1:4" hidden="1">
      <c r="A46"/>
      <c r="B46" s="68"/>
      <c r="C46" s="1"/>
      <c r="D46" s="67" t="s">
        <v>67</v>
      </c>
    </row>
    <row r="47" spans="1:4" hidden="1">
      <c r="A47" s="69">
        <f>IF(E2=B36,(A33*0.5),
IF(E2=B37,(A33*0.6),
IF(E2=B38,(A33*0.625),
IF(E2=B39,(A33*0.75),
IF(E2=B40,(A33*0.8),
IF(E2=B41,(A33*0.875),
IF(E2=B34,(A33)
)))))))</f>
        <v>-23.02</v>
      </c>
      <c r="B47" s="65"/>
      <c r="C47" s="1"/>
      <c r="D47" s="67"/>
    </row>
    <row r="48" spans="1:4" hidden="1">
      <c r="A48" s="69">
        <f>IF(AND(E12&gt;0,E12&lt;21.57),A44,A47)</f>
        <v>-7.77</v>
      </c>
      <c r="B48" s="65"/>
      <c r="C48" s="1"/>
      <c r="D48" s="70" t="s">
        <v>68</v>
      </c>
    </row>
    <row r="49" spans="1:4" hidden="1">
      <c r="A49" s="54">
        <f>IF(E2=B36,(A31*0.5),
IF(E2=B37,(A31*0.6),
IF(E2=B38,(A31*0.625),
IF(E2=B39,(A31*0.75),
IF(E2=B40,(A31*0.8),
IF(E2=B41,(A31*0.875),
IF(E2=B34,(A31)
)))))))</f>
        <v>-322.22000000000003</v>
      </c>
      <c r="C49" s="1"/>
    </row>
    <row r="50" spans="1:4" hidden="1">
      <c r="C50" s="1"/>
      <c r="D50" s="71" t="s">
        <v>69</v>
      </c>
    </row>
    <row r="51" spans="1:4">
      <c r="C51" s="1"/>
    </row>
    <row r="52" spans="1:4">
      <c r="C52" s="1"/>
    </row>
    <row r="53" spans="1:4">
      <c r="C53" s="1"/>
    </row>
    <row r="54" spans="1:4">
      <c r="C54" s="1"/>
    </row>
    <row r="55" spans="1:4">
      <c r="C55" s="1"/>
    </row>
    <row r="56" spans="1:4">
      <c r="C56" s="1"/>
    </row>
    <row r="57" spans="1:4">
      <c r="C57" s="1"/>
    </row>
    <row r="58" spans="1:4">
      <c r="C58" s="1"/>
    </row>
    <row r="59" spans="1:4">
      <c r="C59" s="1"/>
    </row>
    <row r="60" spans="1:4">
      <c r="C60" s="1"/>
    </row>
    <row r="61" spans="1:4">
      <c r="C61" s="1"/>
    </row>
    <row r="62" spans="1:4">
      <c r="C62" s="1"/>
    </row>
    <row r="63" spans="1:4">
      <c r="C63" s="1"/>
    </row>
    <row r="64" spans="1:4">
      <c r="C64" s="1"/>
    </row>
    <row r="65" spans="3:3">
      <c r="C65" s="1"/>
    </row>
    <row r="66" spans="3:3">
      <c r="C66" s="1"/>
    </row>
    <row r="67" spans="3:3">
      <c r="C67" s="1"/>
    </row>
    <row r="68" spans="3:3">
      <c r="C68" s="1"/>
    </row>
    <row r="69" spans="3:3">
      <c r="C69" s="1"/>
    </row>
    <row r="70" spans="3:3">
      <c r="C70" s="1"/>
    </row>
    <row r="71" spans="3:3">
      <c r="C71" s="1"/>
    </row>
    <row r="72" spans="3:3">
      <c r="C72" s="1"/>
    </row>
    <row r="73" spans="3:3">
      <c r="C73" s="1"/>
    </row>
    <row r="74" spans="3:3">
      <c r="C74" s="1"/>
    </row>
    <row r="75" spans="3:3">
      <c r="C75" s="1"/>
    </row>
    <row r="76" spans="3:3">
      <c r="C76" s="1"/>
    </row>
    <row r="77" spans="3:3">
      <c r="C77" s="1"/>
    </row>
    <row r="78" spans="3:3">
      <c r="C78" s="1"/>
    </row>
    <row r="79" spans="3:3">
      <c r="C79" s="1"/>
    </row>
    <row r="80" spans="3:3">
      <c r="C80" s="1"/>
    </row>
    <row r="81" spans="3:3">
      <c r="C81" s="1"/>
    </row>
    <row r="82" spans="3:3">
      <c r="C82" s="1"/>
    </row>
    <row r="83" spans="3:3">
      <c r="C83" s="1"/>
    </row>
    <row r="84" spans="3:3">
      <c r="C84" s="1"/>
    </row>
    <row r="85" spans="3:3">
      <c r="C85" s="1"/>
    </row>
    <row r="86" spans="3:3">
      <c r="C86" s="1"/>
    </row>
    <row r="87" spans="3:3">
      <c r="C87" s="1"/>
    </row>
    <row r="88" spans="3:3">
      <c r="C88" s="1"/>
    </row>
    <row r="89" spans="3:3">
      <c r="C89" s="1"/>
    </row>
    <row r="90" spans="3:3">
      <c r="C90" s="1"/>
    </row>
    <row r="91" spans="3:3">
      <c r="C91" s="1"/>
    </row>
    <row r="92" spans="3:3">
      <c r="C92" s="1"/>
    </row>
    <row r="93" spans="3:3">
      <c r="C93" s="1"/>
    </row>
    <row r="94" spans="3:3">
      <c r="C94" s="1"/>
    </row>
    <row r="95" spans="3:3">
      <c r="C95" s="1"/>
    </row>
    <row r="96" spans="3:3">
      <c r="C96" s="1"/>
    </row>
    <row r="97" spans="3:3">
      <c r="C97" s="1"/>
    </row>
    <row r="98" spans="3:3">
      <c r="C98" s="1"/>
    </row>
    <row r="99" spans="3:3">
      <c r="C99" s="1"/>
    </row>
    <row r="100" spans="3:3">
      <c r="C100" s="1"/>
    </row>
    <row r="101" spans="3:3">
      <c r="C101" s="1"/>
    </row>
    <row r="102" spans="3:3">
      <c r="C102" s="1"/>
    </row>
    <row r="103" spans="3:3">
      <c r="C103" s="1"/>
    </row>
    <row r="104" spans="3:3">
      <c r="C104" s="1"/>
    </row>
    <row r="105" spans="3:3">
      <c r="C105" s="1"/>
    </row>
    <row r="106" spans="3:3">
      <c r="C106" s="1"/>
    </row>
    <row r="107" spans="3:3">
      <c r="C107" s="1"/>
    </row>
    <row r="108" spans="3:3">
      <c r="C108" s="1"/>
    </row>
    <row r="109" spans="3:3">
      <c r="C109" s="1"/>
    </row>
    <row r="110" spans="3:3">
      <c r="C110" s="1"/>
    </row>
    <row r="111" spans="3:3">
      <c r="C111" s="1"/>
    </row>
    <row r="112" spans="3:3">
      <c r="C112" s="1"/>
    </row>
    <row r="113" spans="3:3">
      <c r="C113" s="1"/>
    </row>
    <row r="114" spans="3:3">
      <c r="C114" s="1"/>
    </row>
    <row r="115" spans="3:3">
      <c r="C115" s="1"/>
    </row>
    <row r="116" spans="3:3">
      <c r="C116" s="1"/>
    </row>
    <row r="117" spans="3:3">
      <c r="C117" s="1"/>
    </row>
    <row r="118" spans="3:3">
      <c r="C118" s="1"/>
    </row>
    <row r="119" spans="3:3">
      <c r="C119" s="1"/>
    </row>
    <row r="120" spans="3:3">
      <c r="C120" s="1"/>
    </row>
    <row r="121" spans="3:3">
      <c r="C121" s="1"/>
    </row>
    <row r="122" spans="3:3">
      <c r="C122" s="1"/>
    </row>
    <row r="123" spans="3:3">
      <c r="C123" s="1"/>
    </row>
    <row r="124" spans="3:3">
      <c r="C124" s="1"/>
    </row>
    <row r="125" spans="3:3">
      <c r="C125" s="1"/>
    </row>
    <row r="126" spans="3:3">
      <c r="C126" s="1"/>
    </row>
    <row r="127" spans="3:3">
      <c r="C127" s="1"/>
    </row>
    <row r="128" spans="3:3">
      <c r="C128" s="1"/>
    </row>
    <row r="129" spans="3:3">
      <c r="C129" s="1"/>
    </row>
    <row r="130" spans="3:3">
      <c r="C130" s="1"/>
    </row>
    <row r="131" spans="3:3">
      <c r="C131" s="1"/>
    </row>
    <row r="132" spans="3:3">
      <c r="C132" s="1"/>
    </row>
    <row r="133" spans="3:3">
      <c r="C133" s="1"/>
    </row>
    <row r="134" spans="3:3">
      <c r="C134" s="1"/>
    </row>
    <row r="135" spans="3:3">
      <c r="C135" s="1"/>
    </row>
    <row r="136" spans="3:3">
      <c r="C136" s="1"/>
    </row>
    <row r="137" spans="3:3">
      <c r="C137" s="1"/>
    </row>
    <row r="138" spans="3:3">
      <c r="C138" s="1"/>
    </row>
    <row r="139" spans="3:3">
      <c r="C139" s="1"/>
    </row>
    <row r="140" spans="3:3">
      <c r="C140" s="1"/>
    </row>
    <row r="141" spans="3:3">
      <c r="C141" s="1"/>
    </row>
    <row r="142" spans="3:3">
      <c r="C142" s="1"/>
    </row>
    <row r="143" spans="3:3">
      <c r="C143" s="1"/>
    </row>
    <row r="144" spans="3:3">
      <c r="C144" s="1"/>
    </row>
    <row r="145" spans="3:3">
      <c r="C145" s="1"/>
    </row>
    <row r="146" spans="3:3">
      <c r="C146" s="1"/>
    </row>
    <row r="147" spans="3:3">
      <c r="C147" s="1"/>
    </row>
    <row r="148" spans="3:3">
      <c r="C148" s="1"/>
    </row>
    <row r="149" spans="3:3">
      <c r="C149" s="1"/>
    </row>
    <row r="150" spans="3:3">
      <c r="C150" s="1"/>
    </row>
    <row r="151" spans="3:3">
      <c r="C151" s="1"/>
    </row>
  </sheetData>
  <sheetProtection algorithmName="SHA-512" hashValue="QORzIdmRlx3s0M30l6d40B4/zoc9Yy37M0yeOWBPqjeYx9AiaVVsViaVfZmx8YbiDtPyHW08tz+E1uLvz4biOw==" saltValue="IKLFHqyRwlChngsSMxNh6A==" spinCount="100000" sheet="1" objects="1" scenarios="1"/>
  <mergeCells count="3">
    <mergeCell ref="E1:I1"/>
    <mergeCell ref="D25:E25"/>
    <mergeCell ref="D26:E27"/>
  </mergeCells>
  <conditionalFormatting sqref="E17">
    <cfRule type="cellIs" dxfId="20" priority="1" operator="lessThan">
      <formula>1</formula>
    </cfRule>
  </conditionalFormatting>
  <conditionalFormatting sqref="E22">
    <cfRule type="cellIs" dxfId="19" priority="5" operator="lessThan">
      <formula>1</formula>
    </cfRule>
    <cfRule type="cellIs" dxfId="18" priority="6" operator="greaterThan">
      <formula>0</formula>
    </cfRule>
    <cfRule type="cellIs" dxfId="17" priority="7" operator="lessThan">
      <formula>0</formula>
    </cfRule>
  </conditionalFormatting>
  <conditionalFormatting sqref="E23">
    <cfRule type="cellIs" dxfId="16" priority="2" operator="equal">
      <formula>0</formula>
    </cfRule>
    <cfRule type="cellIs" dxfId="15" priority="3" operator="lessThan">
      <formula>1</formula>
    </cfRule>
    <cfRule type="cellIs" dxfId="14" priority="4" operator="greaterThan">
      <formula>0</formula>
    </cfRule>
  </conditionalFormatting>
  <dataValidations count="5">
    <dataValidation type="list" showInputMessage="1" showErrorMessage="1" sqref="E3" xr:uid="{00000000-0002-0000-0100-000000000000}">
      <formula1>"CHOOSE,NO,YES"</formula1>
    </dataValidation>
    <dataValidation type="list" allowBlank="1" showInputMessage="1" showErrorMessage="1" sqref="E2" xr:uid="{00000000-0002-0000-0100-000001000000}">
      <formula1>PT</formula1>
    </dataValidation>
    <dataValidation type="list" allowBlank="1" showInputMessage="1" showErrorMessage="1" error="Please reselect an option by clicking &quot;CANCEL&quot; on this pop up and reselecting an option from the drop down menu." sqref="D17" xr:uid="{00000000-0002-0000-0100-000002000000}">
      <formula1>Viz</formula1>
    </dataValidation>
    <dataValidation type="list" allowBlank="1" showInputMessage="1" showErrorMessage="1" error="Please reselect an option by clicking &quot;CANCEL&quot; on this pop up and reselecting an option from the drop down menu." sqref="D12" xr:uid="{00000000-0002-0000-0100-000003000000}">
      <formula1>DENTIST</formula1>
    </dataValidation>
    <dataValidation type="list" allowBlank="1" showErrorMessage="1" error="Please reselect an option by clicking &quot;CANCEL&quot; on this pop up and reselecting an option from the drop down menu." prompt="Please use the drop down button to scroll through all selections." sqref="D5" xr:uid="{00000000-0002-0000-0100-000004000000}">
      <formula1>MEDINS</formula1>
    </dataValidation>
  </dataValidations>
  <pageMargins left="0.7" right="0.7" top="0.75" bottom="0.75" header="0.3" footer="0.3"/>
  <pageSetup fitToHeight="0" orientation="portrait"/>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51"/>
  <sheetViews>
    <sheetView topLeftCell="E8" zoomScaleNormal="100" workbookViewId="0">
      <selection activeCell="D12" sqref="D12"/>
    </sheetView>
  </sheetViews>
  <sheetFormatPr defaultColWidth="9.140625" defaultRowHeight="15"/>
  <cols>
    <col min="1" max="1" width="27.28515625" style="1" hidden="1" customWidth="1"/>
    <col min="2" max="2" width="7.5703125" style="2" hidden="1" customWidth="1"/>
    <col min="3" max="3" width="2.85546875" style="3" bestFit="1" customWidth="1"/>
    <col min="4" max="4" width="35.140625" style="1" customWidth="1"/>
    <col min="5" max="5" width="34.42578125" style="1" customWidth="1"/>
    <col min="6" max="6" width="6" style="1" customWidth="1"/>
    <col min="7" max="16384" width="9.140625" style="1"/>
  </cols>
  <sheetData>
    <row r="1" spans="1:17" ht="39" customHeight="1">
      <c r="D1" s="81" t="s">
        <v>70</v>
      </c>
      <c r="E1" s="81"/>
      <c r="F1" s="81"/>
      <c r="G1" s="81"/>
      <c r="H1" s="81"/>
      <c r="I1" s="81"/>
      <c r="J1" s="4"/>
      <c r="K1" s="4"/>
      <c r="L1" s="4"/>
      <c r="M1" s="4"/>
    </row>
    <row r="2" spans="1:17" ht="18">
      <c r="A2" s="5" t="s">
        <v>2</v>
      </c>
      <c r="B2" s="6">
        <v>0</v>
      </c>
      <c r="C2" s="7"/>
      <c r="D2" s="8" t="s">
        <v>3</v>
      </c>
      <c r="E2" s="9"/>
      <c r="L2" s="10" t="s">
        <v>4</v>
      </c>
      <c r="M2" s="11"/>
      <c r="N2" s="11"/>
      <c r="O2" s="11"/>
      <c r="P2" s="11"/>
      <c r="Q2" s="11"/>
    </row>
    <row r="3" spans="1:17" ht="18">
      <c r="A3" s="12" t="s">
        <v>5</v>
      </c>
      <c r="B3" s="6">
        <v>0</v>
      </c>
      <c r="C3" s="7"/>
      <c r="D3" s="13"/>
      <c r="E3" s="14"/>
      <c r="L3" s="15" t="s">
        <v>6</v>
      </c>
      <c r="M3" s="11" t="s">
        <v>7</v>
      </c>
      <c r="N3" s="11"/>
      <c r="O3" s="11"/>
      <c r="P3" s="11"/>
      <c r="Q3" s="11"/>
    </row>
    <row r="4" spans="1:17" ht="18">
      <c r="A4" s="16" t="s">
        <v>8</v>
      </c>
      <c r="B4" s="17">
        <v>446.03</v>
      </c>
      <c r="C4" s="18"/>
      <c r="L4" s="19"/>
      <c r="M4" s="11"/>
      <c r="N4" s="19" t="s">
        <v>9</v>
      </c>
      <c r="O4" s="11"/>
      <c r="P4" s="11"/>
      <c r="Q4" s="11"/>
    </row>
    <row r="5" spans="1:17" ht="18.75">
      <c r="A5" s="16" t="s">
        <v>10</v>
      </c>
      <c r="B5" s="6">
        <v>892.09</v>
      </c>
      <c r="C5" s="20">
        <v>1</v>
      </c>
      <c r="D5" s="21" t="s">
        <v>19</v>
      </c>
      <c r="E5" s="22">
        <f>IF(D5=A2,B2,IF(D5=A3,B3,IF(D5=A4,B4,IF(D5=A5,B5,IF(D5=A6,B6,IF(D5=A7,B7,IF(D5=A8,B8, IF(D5=A9,B9, IF(D5=A10,B10, IF(D5=A11,B11, IF(D5=A12,B12, IF(D5=A13,B13, IF(D5=A14,B14,IF(D5=A15,B15))))))))))))))</f>
        <v>1021.22</v>
      </c>
      <c r="L5" s="15" t="s">
        <v>6</v>
      </c>
      <c r="M5" s="11" t="s">
        <v>12</v>
      </c>
      <c r="N5" s="11"/>
      <c r="O5" s="11"/>
      <c r="P5" s="11"/>
      <c r="Q5" s="11"/>
    </row>
    <row r="6" spans="1:17" ht="18">
      <c r="A6" s="16" t="s">
        <v>13</v>
      </c>
      <c r="B6" s="6">
        <v>1257.33</v>
      </c>
      <c r="C6" s="18"/>
      <c r="D6" s="23" t="s">
        <v>14</v>
      </c>
      <c r="E6" s="24">
        <f>IF(E3="YES",A49,A43)</f>
        <v>-592.30999999999995</v>
      </c>
      <c r="L6" s="11"/>
      <c r="M6" s="11"/>
      <c r="N6" s="11"/>
      <c r="O6" s="11"/>
      <c r="P6" s="11"/>
      <c r="Q6" s="11"/>
    </row>
    <row r="7" spans="1:17" ht="21">
      <c r="A7" s="25" t="s">
        <v>15</v>
      </c>
      <c r="B7" s="26">
        <v>360.86</v>
      </c>
      <c r="C7" s="18"/>
      <c r="D7" s="27" t="s">
        <v>16</v>
      </c>
      <c r="E7" s="28">
        <f>SUM(E5:E6)</f>
        <v>428.91000000000008</v>
      </c>
    </row>
    <row r="8" spans="1:17" ht="18.75">
      <c r="A8" s="25" t="s">
        <v>17</v>
      </c>
      <c r="B8" s="26">
        <v>721.71</v>
      </c>
      <c r="C8" s="18"/>
      <c r="D8" s="29"/>
      <c r="E8" s="30" t="s">
        <v>71</v>
      </c>
    </row>
    <row r="9" spans="1:17" ht="15.75" customHeight="1">
      <c r="A9" s="25" t="s">
        <v>19</v>
      </c>
      <c r="B9" s="26">
        <v>1021.22</v>
      </c>
      <c r="C9" s="18"/>
      <c r="D9" s="29"/>
      <c r="E9" s="31"/>
    </row>
    <row r="10" spans="1:17" ht="15.75" customHeight="1">
      <c r="A10" s="16" t="s">
        <v>20</v>
      </c>
      <c r="B10" s="6">
        <v>1106.82</v>
      </c>
      <c r="C10" s="18"/>
      <c r="D10" s="29"/>
      <c r="E10" s="31"/>
    </row>
    <row r="11" spans="1:17" ht="18">
      <c r="A11" s="16" t="s">
        <v>21</v>
      </c>
      <c r="B11" s="6">
        <v>2213.67</v>
      </c>
      <c r="C11" s="18"/>
      <c r="D11" s="32"/>
      <c r="E11" s="33"/>
    </row>
    <row r="12" spans="1:17" ht="18.75">
      <c r="A12" s="16" t="s">
        <v>22</v>
      </c>
      <c r="B12" s="6">
        <v>3119.99</v>
      </c>
      <c r="C12" s="20">
        <v>2</v>
      </c>
      <c r="D12" s="34" t="s">
        <v>27</v>
      </c>
      <c r="E12" s="22">
        <f>IF(D12=A18,B18, IF(D12=A19,B19, IF(D12=A20,B20, IF(D12=A21,B21, IF(D12=A22,B22, IF(D12=A23,B23, ))))))</f>
        <v>0</v>
      </c>
    </row>
    <row r="13" spans="1:17" ht="18">
      <c r="A13" s="16" t="s">
        <v>24</v>
      </c>
      <c r="B13" s="6">
        <v>368.74</v>
      </c>
      <c r="C13" s="18"/>
      <c r="D13" s="23" t="s">
        <v>25</v>
      </c>
      <c r="E13" s="24">
        <f>IF(E12&lt;1,0,A48)</f>
        <v>0</v>
      </c>
    </row>
    <row r="14" spans="1:17" ht="21">
      <c r="A14" s="16" t="s">
        <v>11</v>
      </c>
      <c r="B14" s="6">
        <v>737.48</v>
      </c>
      <c r="C14" s="18"/>
      <c r="D14" s="27" t="s">
        <v>16</v>
      </c>
      <c r="E14" s="28">
        <f>IF(SUM(E12:E13)&lt;0,0,SUM(E12:E13))</f>
        <v>0</v>
      </c>
    </row>
    <row r="15" spans="1:17" ht="18.75">
      <c r="A15" s="16" t="s">
        <v>26</v>
      </c>
      <c r="B15" s="6">
        <v>1039.4000000000001</v>
      </c>
      <c r="C15" s="18"/>
      <c r="D15" s="35"/>
      <c r="E15" s="36"/>
    </row>
    <row r="16" spans="1:17" ht="18">
      <c r="A16" s="5" t="s">
        <v>27</v>
      </c>
      <c r="B16" s="6">
        <v>0</v>
      </c>
      <c r="C16" s="18"/>
      <c r="D16" s="35"/>
      <c r="E16" s="33" t="s">
        <v>28</v>
      </c>
    </row>
    <row r="17" spans="1:12" ht="21">
      <c r="A17" s="25" t="s">
        <v>29</v>
      </c>
      <c r="B17" s="6">
        <v>0</v>
      </c>
      <c r="C17" s="37">
        <v>3</v>
      </c>
      <c r="D17" s="38" t="s">
        <v>40</v>
      </c>
      <c r="E17" s="28">
        <f>IF(D17=A24,B24,IF(D17=A25,B25,IF(D17=A26,B26,IF(D17=A27,B27,IF(D17=A28,B28,IF(D17=A29,B29,))))))</f>
        <v>0</v>
      </c>
    </row>
    <row r="18" spans="1:12" ht="18">
      <c r="A18" s="16" t="s">
        <v>23</v>
      </c>
      <c r="B18" s="6">
        <v>7.77</v>
      </c>
      <c r="C18" s="18"/>
      <c r="D18" s="39"/>
      <c r="E18" s="40"/>
    </row>
    <row r="19" spans="1:12" ht="18.75">
      <c r="A19" s="16" t="s">
        <v>31</v>
      </c>
      <c r="B19" s="6">
        <v>14.84</v>
      </c>
      <c r="C19" s="18"/>
      <c r="D19" s="23" t="s">
        <v>32</v>
      </c>
      <c r="E19" s="41">
        <f>SUM(E7,E14, E17)</f>
        <v>428.91000000000008</v>
      </c>
    </row>
    <row r="20" spans="1:12" ht="19.5" thickBot="1">
      <c r="A20" s="16" t="s">
        <v>33</v>
      </c>
      <c r="B20" s="6">
        <v>23.1</v>
      </c>
      <c r="C20" s="18"/>
      <c r="D20" s="23" t="s">
        <v>34</v>
      </c>
      <c r="E20" s="42">
        <f>A45</f>
        <v>-200</v>
      </c>
    </row>
    <row r="21" spans="1:12" ht="19.5" thickTop="1">
      <c r="A21" s="16" t="s">
        <v>35</v>
      </c>
      <c r="B21" s="6">
        <v>23.02</v>
      </c>
      <c r="C21" s="1"/>
      <c r="D21" s="43"/>
      <c r="E21" s="44"/>
    </row>
    <row r="22" spans="1:12" ht="25.5">
      <c r="A22" s="16" t="s">
        <v>36</v>
      </c>
      <c r="B22" s="6">
        <v>41.13</v>
      </c>
      <c r="C22" s="18"/>
      <c r="D22" s="45" t="s">
        <v>37</v>
      </c>
      <c r="E22" s="46">
        <f>IF(SUM(E19:E20)&gt;0,SUM(E19:E20),0)</f>
        <v>228.91000000000008</v>
      </c>
    </row>
    <row r="23" spans="1:12" ht="27" customHeight="1">
      <c r="A23" s="16" t="s">
        <v>38</v>
      </c>
      <c r="B23" s="6">
        <v>68.2</v>
      </c>
      <c r="D23" s="47" t="s">
        <v>39</v>
      </c>
      <c r="E23" s="48">
        <f>IF(SUM(E19:E20)&gt;0,0,SUM(E19:E20))</f>
        <v>0</v>
      </c>
      <c r="L23" s="49"/>
    </row>
    <row r="24" spans="1:12" ht="31.5" customHeight="1">
      <c r="A24" s="16" t="s">
        <v>40</v>
      </c>
      <c r="B24" s="6">
        <v>0</v>
      </c>
      <c r="D24" s="50" t="s">
        <v>41</v>
      </c>
      <c r="E24" s="51">
        <f>(E22*26)/12</f>
        <v>495.97166666666681</v>
      </c>
    </row>
    <row r="25" spans="1:12" ht="12.75" customHeight="1">
      <c r="A25" s="5" t="s">
        <v>30</v>
      </c>
      <c r="B25" s="6">
        <v>0</v>
      </c>
      <c r="C25" s="1"/>
      <c r="D25" s="82" t="s">
        <v>42</v>
      </c>
      <c r="E25" s="82"/>
    </row>
    <row r="26" spans="1:12" ht="51" customHeight="1">
      <c r="A26" s="5" t="s">
        <v>43</v>
      </c>
      <c r="B26" s="6">
        <v>2.83</v>
      </c>
      <c r="D26" s="83" t="s">
        <v>44</v>
      </c>
      <c r="E26" s="83"/>
    </row>
    <row r="27" spans="1:12">
      <c r="A27" s="5" t="s">
        <v>45</v>
      </c>
      <c r="B27" s="6">
        <v>3.53</v>
      </c>
      <c r="D27" s="83"/>
      <c r="E27" s="83"/>
      <c r="H27" s="24"/>
    </row>
    <row r="28" spans="1:12" hidden="1">
      <c r="A28" s="5" t="s">
        <v>46</v>
      </c>
      <c r="B28" s="6">
        <v>7.65</v>
      </c>
      <c r="D28" s="52" t="s">
        <v>47</v>
      </c>
      <c r="E28" s="53" t="s">
        <v>48</v>
      </c>
    </row>
    <row r="29" spans="1:12" hidden="1">
      <c r="A29" s="12" t="s">
        <v>49</v>
      </c>
      <c r="B29" s="6">
        <v>0</v>
      </c>
      <c r="D29" s="52" t="s">
        <v>50</v>
      </c>
    </row>
    <row r="30" spans="1:12" hidden="1">
      <c r="A30" s="5"/>
      <c r="B30" s="6"/>
      <c r="D30" s="52" t="s">
        <v>51</v>
      </c>
    </row>
    <row r="31" spans="1:12" hidden="1">
      <c r="A31" s="54">
        <f>IF(D5=A2,0,
IF(D5=A3,0,
IF(D5=A4,-258.71,
IF(D5=A5,-517.42,
IF(D5=A6,-729.26,
IF(D5=A7,-161.11,
IF(D5=A8,-322.22,
IF(D5=A9,-455.95,
IF(D5=A10,-161.11,
IF(D5=A11,-322.22,
IF(D5=A12,-626.1,
IF(D5=A13,-161.11,
IF(D5=A14,-322.22,
IF(D5=A15,-455.95,
))))))))))))))</f>
        <v>-455.95</v>
      </c>
      <c r="B31" s="6"/>
      <c r="D31" s="52" t="s">
        <v>52</v>
      </c>
    </row>
    <row r="32" spans="1:12" hidden="1">
      <c r="A32" s="55">
        <f>IF(D5=A2,0,
IF(D5=A3,0,
IF(D5=A4,-258.71,
IF(D5=A5,-517.42,
IF(D5=A6,-729.26,
IF(D5=A7,-209.3,
IF(D5=A8,-418.59,
IF(D5=A9,-592.31,
IF(D5=A10,-209.3,
 IF(D5=A11,-418.59,
IF(D5=A12,-592.31,
IF(D5=A13,-258.71,
IF(D5=A14,-517.42,
IF(D5=A15,-729.26,
))))))))))))))</f>
        <v>-592.30999999999995</v>
      </c>
      <c r="B32" s="56"/>
      <c r="D32" s="57" t="s">
        <v>53</v>
      </c>
    </row>
    <row r="33" spans="1:4" hidden="1">
      <c r="A33" s="58">
        <v>-23.02</v>
      </c>
      <c r="B33" s="56"/>
      <c r="D33" s="52" t="s">
        <v>54</v>
      </c>
    </row>
    <row r="34" spans="1:4" hidden="1">
      <c r="A34" s="58">
        <v>-200</v>
      </c>
      <c r="B34" s="56"/>
      <c r="D34" s="52" t="s">
        <v>55</v>
      </c>
    </row>
    <row r="35" spans="1:4" hidden="1">
      <c r="A35" s="12">
        <v>1</v>
      </c>
      <c r="B35" s="6"/>
      <c r="D35" s="52" t="s">
        <v>56</v>
      </c>
    </row>
    <row r="36" spans="1:4" hidden="1">
      <c r="A36" s="59">
        <v>0.5</v>
      </c>
      <c r="B36" s="60">
        <v>40</v>
      </c>
      <c r="D36" s="52" t="s">
        <v>57</v>
      </c>
    </row>
    <row r="37" spans="1:4" hidden="1">
      <c r="A37" s="59">
        <v>0.6</v>
      </c>
      <c r="B37" s="60">
        <v>48</v>
      </c>
      <c r="D37" s="52" t="s">
        <v>58</v>
      </c>
    </row>
    <row r="38" spans="1:4" hidden="1">
      <c r="A38" s="59">
        <v>0.625</v>
      </c>
      <c r="B38" s="60">
        <v>50</v>
      </c>
      <c r="D38" s="52" t="s">
        <v>59</v>
      </c>
    </row>
    <row r="39" spans="1:4" hidden="1">
      <c r="A39" s="59">
        <v>0.75</v>
      </c>
      <c r="B39" s="60">
        <v>60</v>
      </c>
      <c r="D39" s="52" t="s">
        <v>60</v>
      </c>
    </row>
    <row r="40" spans="1:4" hidden="1">
      <c r="A40" s="59">
        <v>0.8</v>
      </c>
      <c r="B40" s="60">
        <v>64</v>
      </c>
      <c r="C40" s="1"/>
      <c r="D40" s="52" t="s">
        <v>61</v>
      </c>
    </row>
    <row r="41" spans="1:4" hidden="1">
      <c r="A41" s="59">
        <v>0.875</v>
      </c>
      <c r="B41" s="60">
        <v>70</v>
      </c>
      <c r="C41" s="1"/>
    </row>
    <row r="42" spans="1:4" hidden="1">
      <c r="A42" s="61"/>
      <c r="B42" s="62"/>
      <c r="C42" s="1"/>
      <c r="D42" s="63" t="s">
        <v>62</v>
      </c>
    </row>
    <row r="43" spans="1:4" hidden="1">
      <c r="A43" s="61">
        <f>IF(E2=B36,(A32*0.5),
IF(E2=B37,(A32*0.6),
IF(E2=B38,(A32*0.625),
IF(E2=B39,(A32*0.75),
IF(E2=B40,(A32*0.8),
IF(E2=B41,(A32*0.875),
IF(E2=B34,(A32)
)))))))</f>
        <v>-592.30999999999995</v>
      </c>
      <c r="B43" s="64" t="s">
        <v>63</v>
      </c>
      <c r="C43" s="1"/>
    </row>
    <row r="44" spans="1:4" hidden="1">
      <c r="A44" s="65">
        <f>IF(E2=B36,(E12*0.5),
IF(E2=B37,(E12*0.6),
IF(E2=B38,(E12*0.625),
IF(E2=B39,(E12*0.75),
IF(E2=B40,(E12*0.8),
IF(E2=B41,(E12*0.875),
IF(E2=0,-(E12)
)))))))</f>
        <v>0</v>
      </c>
      <c r="B44" s="66" t="s">
        <v>64</v>
      </c>
      <c r="C44" s="1"/>
      <c r="D44" s="67" t="s">
        <v>65</v>
      </c>
    </row>
    <row r="45" spans="1:4" hidden="1">
      <c r="A45" s="61">
        <f>IF(E2=B36,(A34*0.5),
IF(E2=B37,(A34*0.6),
IF(E2=B38,(A34*0.625),
IF(E2=B39,(A34*0.75),
IF(E2=B40,(A34*0.8),
IF(E2=B41,(A34*0.875),
IF(E2=B34,(A34),
)))))))</f>
        <v>-200</v>
      </c>
      <c r="B45" s="64" t="s">
        <v>66</v>
      </c>
      <c r="C45" s="1"/>
      <c r="D45" s="67"/>
    </row>
    <row r="46" spans="1:4" hidden="1">
      <c r="A46"/>
      <c r="B46" s="68"/>
      <c r="C46" s="1"/>
      <c r="D46" s="67" t="s">
        <v>67</v>
      </c>
    </row>
    <row r="47" spans="1:4" hidden="1">
      <c r="A47" s="69">
        <f>IF(E2=B36,(A33*0.5),
IF(E2=B37,(A33*0.6),
IF(E2=B38,(A33*0.625),
IF(E2=B39,(A33*0.75),
IF(E2=B40,(A33*0.8),
IF(E2=B41,(A33*0.875),
IF(E2=B34,(A33)
)))))))</f>
        <v>-23.02</v>
      </c>
      <c r="B47" s="65"/>
      <c r="C47" s="1"/>
      <c r="D47" s="67"/>
    </row>
    <row r="48" spans="1:4" hidden="1">
      <c r="A48" s="69">
        <f>IF(AND(E12&gt;0,E12&lt;21.57),A44,A47)</f>
        <v>-23.02</v>
      </c>
      <c r="B48" s="65"/>
      <c r="C48" s="1"/>
      <c r="D48" s="70" t="s">
        <v>68</v>
      </c>
    </row>
    <row r="49" spans="1:4" hidden="1">
      <c r="A49" s="54">
        <f>IF(E2=B36,(A31*0.5),
IF(E2=B37,(A31*0.6),
IF(E2=B38,(A31*0.625),
IF(E2=B39,(A31*0.75),
IF(E2=B40,(A31*0.8),
IF(E2=B41,(A31*0.875),
IF(E2=B34,(A31)
)))))))</f>
        <v>-455.95</v>
      </c>
      <c r="C49" s="1"/>
    </row>
    <row r="50" spans="1:4" hidden="1">
      <c r="C50" s="1"/>
      <c r="D50" s="71" t="s">
        <v>69</v>
      </c>
    </row>
    <row r="51" spans="1:4" hidden="1">
      <c r="C51" s="1"/>
    </row>
    <row r="52" spans="1:4">
      <c r="C52" s="1"/>
    </row>
    <row r="53" spans="1:4">
      <c r="C53" s="1"/>
    </row>
    <row r="54" spans="1:4">
      <c r="C54" s="1"/>
    </row>
    <row r="55" spans="1:4">
      <c r="C55" s="1"/>
    </row>
    <row r="56" spans="1:4">
      <c r="C56" s="1"/>
    </row>
    <row r="57" spans="1:4">
      <c r="C57" s="1"/>
    </row>
    <row r="58" spans="1:4">
      <c r="C58" s="1"/>
    </row>
    <row r="59" spans="1:4">
      <c r="C59" s="1"/>
    </row>
    <row r="60" spans="1:4">
      <c r="C60" s="1"/>
    </row>
    <row r="61" spans="1:4">
      <c r="C61" s="1"/>
    </row>
    <row r="62" spans="1:4">
      <c r="C62" s="1"/>
    </row>
    <row r="63" spans="1:4">
      <c r="C63" s="1"/>
    </row>
    <row r="64" spans="1:4">
      <c r="C64" s="1"/>
    </row>
    <row r="65" spans="3:3">
      <c r="C65" s="1"/>
    </row>
    <row r="66" spans="3:3">
      <c r="C66" s="1"/>
    </row>
    <row r="67" spans="3:3">
      <c r="C67" s="1"/>
    </row>
    <row r="68" spans="3:3">
      <c r="C68" s="1"/>
    </row>
    <row r="69" spans="3:3">
      <c r="C69" s="1"/>
    </row>
    <row r="70" spans="3:3">
      <c r="C70" s="1"/>
    </row>
    <row r="71" spans="3:3">
      <c r="C71" s="1"/>
    </row>
    <row r="72" spans="3:3">
      <c r="C72" s="1"/>
    </row>
    <row r="73" spans="3:3">
      <c r="C73" s="1"/>
    </row>
    <row r="74" spans="3:3">
      <c r="C74" s="1"/>
    </row>
    <row r="75" spans="3:3">
      <c r="C75" s="1"/>
    </row>
    <row r="76" spans="3:3">
      <c r="C76" s="1"/>
    </row>
    <row r="77" spans="3:3">
      <c r="C77" s="1"/>
    </row>
    <row r="78" spans="3:3">
      <c r="C78" s="1"/>
    </row>
    <row r="79" spans="3:3">
      <c r="C79" s="1"/>
    </row>
    <row r="80" spans="3:3">
      <c r="C80" s="1"/>
    </row>
    <row r="81" spans="3:3">
      <c r="C81" s="1"/>
    </row>
    <row r="82" spans="3:3">
      <c r="C82" s="1"/>
    </row>
    <row r="83" spans="3:3">
      <c r="C83" s="1"/>
    </row>
    <row r="84" spans="3:3">
      <c r="C84" s="1"/>
    </row>
    <row r="85" spans="3:3">
      <c r="C85" s="1"/>
    </row>
    <row r="86" spans="3:3">
      <c r="C86" s="1"/>
    </row>
    <row r="87" spans="3:3">
      <c r="C87" s="1"/>
    </row>
    <row r="88" spans="3:3">
      <c r="C88" s="1"/>
    </row>
    <row r="89" spans="3:3">
      <c r="C89" s="1"/>
    </row>
    <row r="90" spans="3:3">
      <c r="C90" s="1"/>
    </row>
    <row r="91" spans="3:3">
      <c r="C91" s="1"/>
    </row>
    <row r="92" spans="3:3">
      <c r="C92" s="1"/>
    </row>
    <row r="93" spans="3:3">
      <c r="C93" s="1"/>
    </row>
    <row r="94" spans="3:3">
      <c r="C94" s="1"/>
    </row>
    <row r="95" spans="3:3">
      <c r="C95" s="1"/>
    </row>
    <row r="96" spans="3:3">
      <c r="C96" s="1"/>
    </row>
    <row r="97" spans="3:3">
      <c r="C97" s="1"/>
    </row>
    <row r="98" spans="3:3">
      <c r="C98" s="1"/>
    </row>
    <row r="99" spans="3:3">
      <c r="C99" s="1"/>
    </row>
    <row r="100" spans="3:3">
      <c r="C100" s="1"/>
    </row>
    <row r="101" spans="3:3">
      <c r="C101" s="1"/>
    </row>
    <row r="102" spans="3:3">
      <c r="C102" s="1"/>
    </row>
    <row r="103" spans="3:3">
      <c r="C103" s="1"/>
    </row>
    <row r="104" spans="3:3">
      <c r="C104" s="1"/>
    </row>
    <row r="105" spans="3:3">
      <c r="C105" s="1"/>
    </row>
    <row r="106" spans="3:3">
      <c r="C106" s="1"/>
    </row>
    <row r="107" spans="3:3">
      <c r="C107" s="1"/>
    </row>
    <row r="108" spans="3:3">
      <c r="C108" s="1"/>
    </row>
    <row r="109" spans="3:3">
      <c r="C109" s="1"/>
    </row>
    <row r="110" spans="3:3">
      <c r="C110" s="1"/>
    </row>
    <row r="111" spans="3:3">
      <c r="C111" s="1"/>
    </row>
    <row r="112" spans="3:3">
      <c r="C112" s="1"/>
    </row>
    <row r="113" spans="3:3">
      <c r="C113" s="1"/>
    </row>
    <row r="114" spans="3:3">
      <c r="C114" s="1"/>
    </row>
    <row r="115" spans="3:3">
      <c r="C115" s="1"/>
    </row>
    <row r="116" spans="3:3">
      <c r="C116" s="1"/>
    </row>
    <row r="117" spans="3:3">
      <c r="C117" s="1"/>
    </row>
    <row r="118" spans="3:3">
      <c r="C118" s="1"/>
    </row>
    <row r="119" spans="3:3">
      <c r="C119" s="1"/>
    </row>
    <row r="120" spans="3:3">
      <c r="C120" s="1"/>
    </row>
    <row r="121" spans="3:3">
      <c r="C121" s="1"/>
    </row>
    <row r="122" spans="3:3">
      <c r="C122" s="1"/>
    </row>
    <row r="123" spans="3:3">
      <c r="C123" s="1"/>
    </row>
    <row r="124" spans="3:3">
      <c r="C124" s="1"/>
    </row>
    <row r="125" spans="3:3">
      <c r="C125" s="1"/>
    </row>
    <row r="126" spans="3:3">
      <c r="C126" s="1"/>
    </row>
    <row r="127" spans="3:3">
      <c r="C127" s="1"/>
    </row>
    <row r="128" spans="3:3">
      <c r="C128" s="1"/>
    </row>
    <row r="129" spans="3:3">
      <c r="C129" s="1"/>
    </row>
    <row r="130" spans="3:3">
      <c r="C130" s="1"/>
    </row>
    <row r="131" spans="3:3">
      <c r="C131" s="1"/>
    </row>
    <row r="132" spans="3:3">
      <c r="C132" s="1"/>
    </row>
    <row r="133" spans="3:3">
      <c r="C133" s="1"/>
    </row>
    <row r="134" spans="3:3">
      <c r="C134" s="1"/>
    </row>
    <row r="135" spans="3:3">
      <c r="C135" s="1"/>
    </row>
    <row r="136" spans="3:3">
      <c r="C136" s="1"/>
    </row>
    <row r="137" spans="3:3">
      <c r="C137" s="1"/>
    </row>
    <row r="138" spans="3:3">
      <c r="C138" s="1"/>
    </row>
    <row r="139" spans="3:3">
      <c r="C139" s="1"/>
    </row>
    <row r="140" spans="3:3">
      <c r="C140" s="1"/>
    </row>
    <row r="141" spans="3:3">
      <c r="C141" s="1"/>
    </row>
    <row r="142" spans="3:3">
      <c r="C142" s="1"/>
    </row>
    <row r="143" spans="3:3">
      <c r="C143" s="1"/>
    </row>
    <row r="144" spans="3:3">
      <c r="C144" s="1"/>
    </row>
    <row r="145" spans="3:3">
      <c r="C145" s="1"/>
    </row>
    <row r="146" spans="3:3">
      <c r="C146" s="1"/>
    </row>
    <row r="147" spans="3:3">
      <c r="C147" s="1"/>
    </row>
    <row r="148" spans="3:3">
      <c r="C148" s="1"/>
    </row>
    <row r="149" spans="3:3">
      <c r="C149" s="1"/>
    </row>
    <row r="150" spans="3:3">
      <c r="C150" s="1"/>
    </row>
    <row r="151" spans="3:3">
      <c r="C151" s="1"/>
    </row>
  </sheetData>
  <sheetProtection algorithmName="SHA-512" hashValue="POpigohsL2XDFzDxGQvYXr9zYOp0GiZtHwi4ZvUVLTIUiJy5J+0kNB+VY88bo80uXw0Goa+oriBAQ4A8tP4NdA==" saltValue="aSHKw/MZWPK4FnfqCaHoag==" spinCount="100000" sheet="1" objects="1" scenarios="1"/>
  <mergeCells count="3">
    <mergeCell ref="D25:E25"/>
    <mergeCell ref="D26:E27"/>
    <mergeCell ref="D1:I1"/>
  </mergeCells>
  <conditionalFormatting sqref="E17">
    <cfRule type="cellIs" dxfId="13" priority="1" operator="lessThan">
      <formula>1</formula>
    </cfRule>
  </conditionalFormatting>
  <conditionalFormatting sqref="E22">
    <cfRule type="cellIs" dxfId="12" priority="5" operator="lessThan">
      <formula>1</formula>
    </cfRule>
    <cfRule type="cellIs" dxfId="11" priority="6" operator="greaterThan">
      <formula>0</formula>
    </cfRule>
    <cfRule type="cellIs" dxfId="10" priority="7" operator="lessThan">
      <formula>0</formula>
    </cfRule>
  </conditionalFormatting>
  <conditionalFormatting sqref="E23">
    <cfRule type="cellIs" dxfId="9" priority="2" operator="equal">
      <formula>0</formula>
    </cfRule>
    <cfRule type="cellIs" dxfId="8" priority="3" operator="lessThan">
      <formula>1</formula>
    </cfRule>
    <cfRule type="cellIs" dxfId="7" priority="4" operator="greaterThan">
      <formula>0</formula>
    </cfRule>
  </conditionalFormatting>
  <dataValidations count="5">
    <dataValidation type="list" allowBlank="1" showErrorMessage="1" error="Please reselect an option by clicking &quot;CANCEL&quot; on this pop up and reselecting an option from the drop down menu." prompt="Please use the drop down button to scroll through all selections." sqref="D5" xr:uid="{00000000-0002-0000-0200-000000000000}">
      <formula1>MEDINS</formula1>
    </dataValidation>
    <dataValidation type="list" allowBlank="1" showInputMessage="1" showErrorMessage="1" error="Please reselect an option by clicking &quot;CANCEL&quot; on this pop up and reselecting an option from the drop down menu." sqref="D12" xr:uid="{00000000-0002-0000-0200-000001000000}">
      <formula1>DENTIST</formula1>
    </dataValidation>
    <dataValidation type="list" allowBlank="1" showInputMessage="1" showErrorMessage="1" error="Please reselect an option by clicking &quot;CANCEL&quot; on this pop up and reselecting an option from the drop down menu." sqref="D17" xr:uid="{00000000-0002-0000-0200-000002000000}">
      <formula1>Viz</formula1>
    </dataValidation>
    <dataValidation type="list" allowBlank="1" showInputMessage="1" showErrorMessage="1" sqref="E2" xr:uid="{00000000-0002-0000-0200-000003000000}">
      <formula1>PT</formula1>
    </dataValidation>
    <dataValidation type="list" showInputMessage="1" showErrorMessage="1" sqref="E3" xr:uid="{00000000-0002-0000-0200-000004000000}">
      <formula1>"CHOOSE,NO,YES"</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H14"/>
  <sheetViews>
    <sheetView topLeftCell="A10" workbookViewId="0">
      <selection activeCell="E14" sqref="E14"/>
    </sheetView>
  </sheetViews>
  <sheetFormatPr defaultRowHeight="15"/>
  <cols>
    <col min="1" max="2" width="9.140625" style="1"/>
    <col min="3" max="3" width="13.5703125" style="1" customWidth="1"/>
    <col min="4" max="4" width="9.140625" style="1"/>
    <col min="5" max="5" width="49.28515625" style="1" customWidth="1"/>
    <col min="6" max="7" width="12" style="1" customWidth="1"/>
    <col min="8" max="34" width="9.140625" style="1"/>
  </cols>
  <sheetData>
    <row r="2" spans="1:8" ht="36" thickBot="1">
      <c r="B2" s="84" t="s">
        <v>72</v>
      </c>
      <c r="C2" s="84"/>
      <c r="D2" s="84"/>
      <c r="E2" s="84"/>
      <c r="F2" s="84"/>
      <c r="G2" s="84"/>
      <c r="H2" s="84"/>
    </row>
    <row r="3" spans="1:8" ht="15" customHeight="1">
      <c r="A3" s="1" t="s">
        <v>73</v>
      </c>
      <c r="C3" s="85" t="s">
        <v>74</v>
      </c>
      <c r="D3" s="86"/>
      <c r="E3" s="86"/>
      <c r="F3" s="86"/>
      <c r="G3" s="87"/>
    </row>
    <row r="4" spans="1:8" ht="15" customHeight="1">
      <c r="C4" s="88" t="s">
        <v>75</v>
      </c>
      <c r="D4" s="89"/>
      <c r="E4" s="89"/>
      <c r="F4" s="89"/>
      <c r="G4" s="90"/>
    </row>
    <row r="5" spans="1:8" ht="139.5" customHeight="1">
      <c r="C5" s="72"/>
      <c r="D5" s="73"/>
      <c r="E5" s="73"/>
      <c r="F5" s="73"/>
      <c r="G5" s="74"/>
    </row>
    <row r="6" spans="1:8" ht="15" customHeight="1" thickBot="1">
      <c r="C6" s="75"/>
      <c r="D6" s="76"/>
      <c r="E6" s="76"/>
      <c r="F6" s="76"/>
      <c r="G6" s="77"/>
    </row>
    <row r="8" spans="1:8" ht="16.5">
      <c r="C8" s="78" t="s">
        <v>76</v>
      </c>
    </row>
    <row r="9" spans="1:8" ht="15.75" thickBot="1"/>
    <row r="10" spans="1:8" ht="55.5" customHeight="1" thickBot="1">
      <c r="E10" s="79" t="s">
        <v>77</v>
      </c>
    </row>
    <row r="11" spans="1:8" ht="15.75" thickBot="1"/>
    <row r="12" spans="1:8" ht="55.5" customHeight="1" thickBot="1">
      <c r="E12" s="80" t="s">
        <v>78</v>
      </c>
    </row>
    <row r="13" spans="1:8" ht="15.75" thickBot="1"/>
    <row r="14" spans="1:8" ht="55.5" customHeight="1" thickBot="1">
      <c r="E14" s="80" t="s">
        <v>79</v>
      </c>
    </row>
  </sheetData>
  <sheetProtection algorithmName="SHA-512" hashValue="X3ifS9kCaJ4/nEePg54dX8irDv+0ItyJnZD9dFjUkQZTQGxzBF8+QhbTzHzsiYUVY7eP6pMLA3oQg5TjaJdi+Q==" saltValue="rjY4R7pGXA9Qo0uDVrJ8bg==" spinCount="100000" sheet="1" objects="1" scenarios="1"/>
  <mergeCells count="3">
    <mergeCell ref="B2:H2"/>
    <mergeCell ref="C3:G3"/>
    <mergeCell ref="C4:G4"/>
  </mergeCells>
  <hyperlinks>
    <hyperlink ref="E10" location="'2025 Benefits '!A1" display="Court Employees                              (excluding Commisioners &amp; Needles employees)" xr:uid="{00000000-0004-0000-0000-000000000000}"/>
    <hyperlink ref="E12" location="'Commissioners Only'!A1" display="Commissioners Only " xr:uid="{00000000-0004-0000-0000-000001000000}"/>
    <hyperlink ref="E14" location="'Needles Only'!A1" display="Needles Employees Only" xr:uid="{00000000-0004-0000-0000-000002000000}"/>
  </hyperlink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51"/>
  <sheetViews>
    <sheetView topLeftCell="D16" workbookViewId="0">
      <selection activeCell="D16" sqref="D16"/>
    </sheetView>
  </sheetViews>
  <sheetFormatPr defaultColWidth="9.140625" defaultRowHeight="15"/>
  <cols>
    <col min="1" max="1" width="27.28515625" style="1" hidden="1" customWidth="1"/>
    <col min="2" max="2" width="7.5703125" style="2" hidden="1" customWidth="1"/>
    <col min="3" max="3" width="2.85546875" style="3" bestFit="1" customWidth="1"/>
    <col min="4" max="4" width="35.140625" style="1" customWidth="1"/>
    <col min="5" max="5" width="34.42578125" style="1" customWidth="1"/>
    <col min="6" max="6" width="6" style="1" customWidth="1"/>
    <col min="7" max="16384" width="9.140625" style="1"/>
  </cols>
  <sheetData>
    <row r="1" spans="1:17" ht="39" customHeight="1">
      <c r="D1" s="4" t="s">
        <v>0</v>
      </c>
      <c r="E1" s="81" t="s">
        <v>1</v>
      </c>
      <c r="F1" s="81"/>
      <c r="G1" s="81"/>
      <c r="H1" s="81"/>
      <c r="I1" s="81"/>
      <c r="J1" s="4"/>
      <c r="K1" s="4"/>
      <c r="L1" s="4"/>
      <c r="M1" s="4"/>
    </row>
    <row r="2" spans="1:17" ht="18">
      <c r="A2" s="5" t="s">
        <v>2</v>
      </c>
      <c r="B2" s="6">
        <v>0</v>
      </c>
      <c r="C2" s="7"/>
      <c r="D2" s="8" t="s">
        <v>3</v>
      </c>
      <c r="E2" s="9"/>
      <c r="L2" s="10" t="s">
        <v>4</v>
      </c>
      <c r="M2" s="11"/>
      <c r="N2" s="11"/>
      <c r="O2" s="11"/>
      <c r="P2" s="11"/>
      <c r="Q2" s="11"/>
    </row>
    <row r="3" spans="1:17" ht="18">
      <c r="A3" s="12" t="s">
        <v>5</v>
      </c>
      <c r="B3" s="6">
        <v>0</v>
      </c>
      <c r="C3" s="7"/>
      <c r="D3" s="13"/>
      <c r="E3" s="14"/>
      <c r="L3" s="15" t="s">
        <v>6</v>
      </c>
      <c r="M3" s="11" t="s">
        <v>7</v>
      </c>
      <c r="N3" s="11"/>
      <c r="O3" s="11"/>
      <c r="P3" s="11"/>
      <c r="Q3" s="11"/>
    </row>
    <row r="4" spans="1:17" ht="18">
      <c r="A4" s="16" t="s">
        <v>8</v>
      </c>
      <c r="B4" s="17">
        <v>446.03</v>
      </c>
      <c r="C4" s="18"/>
      <c r="L4" s="19"/>
      <c r="M4" s="11"/>
      <c r="N4" s="19" t="s">
        <v>9</v>
      </c>
      <c r="O4" s="11"/>
      <c r="P4" s="11"/>
      <c r="Q4" s="11"/>
    </row>
    <row r="5" spans="1:17" ht="18.75">
      <c r="A5" s="16" t="s">
        <v>10</v>
      </c>
      <c r="B5" s="6">
        <v>829.09</v>
      </c>
      <c r="C5" s="20">
        <v>1</v>
      </c>
      <c r="D5" s="21" t="s">
        <v>20</v>
      </c>
      <c r="E5" s="22">
        <f>IF(D5=A2,B2,IF(D5=A3,B3,IF(D5=A4,B4,IF(D5=A5,B5,IF(D5=A6,B6,IF(D5=A7,B7,IF(D5=A8,B8, IF(D5=A9,B9, IF(D5=A10,B10, IF(D5=A11,B11, IF(D5=A12,B12, IF(D5=A13,B13, IF(D5=A14,B14,IF(D5=A15,B15))))))))))))))</f>
        <v>1106.82</v>
      </c>
      <c r="L5" s="15" t="s">
        <v>6</v>
      </c>
      <c r="M5" s="11" t="s">
        <v>12</v>
      </c>
      <c r="N5" s="11"/>
      <c r="O5" s="11"/>
      <c r="P5" s="11"/>
      <c r="Q5" s="11"/>
    </row>
    <row r="6" spans="1:17" ht="18">
      <c r="A6" s="16" t="s">
        <v>13</v>
      </c>
      <c r="B6" s="6">
        <v>1257.33</v>
      </c>
      <c r="C6" s="18"/>
      <c r="D6" s="23" t="s">
        <v>14</v>
      </c>
      <c r="E6" s="24">
        <f>IF(E3="YES",A49,A43)</f>
        <v>-958.87</v>
      </c>
      <c r="L6" s="11"/>
      <c r="M6" s="11"/>
      <c r="N6" s="11"/>
      <c r="O6" s="11"/>
      <c r="P6" s="11"/>
      <c r="Q6" s="11"/>
    </row>
    <row r="7" spans="1:17" ht="21">
      <c r="A7" s="25" t="s">
        <v>15</v>
      </c>
      <c r="B7" s="26">
        <v>360.86</v>
      </c>
      <c r="C7" s="18"/>
      <c r="D7" s="27" t="s">
        <v>16</v>
      </c>
      <c r="E7" s="28">
        <f>SUM(E5:E6)</f>
        <v>147.94999999999993</v>
      </c>
    </row>
    <row r="8" spans="1:17" ht="18.75">
      <c r="A8" s="25" t="s">
        <v>17</v>
      </c>
      <c r="B8" s="26">
        <v>721.71</v>
      </c>
      <c r="C8" s="18"/>
      <c r="D8" s="29"/>
      <c r="E8" s="30" t="s">
        <v>80</v>
      </c>
    </row>
    <row r="9" spans="1:17" ht="15.75" customHeight="1">
      <c r="A9" s="25" t="s">
        <v>19</v>
      </c>
      <c r="B9" s="26">
        <v>1021.22</v>
      </c>
      <c r="C9" s="18"/>
      <c r="D9" s="29"/>
      <c r="E9" s="31"/>
    </row>
    <row r="10" spans="1:17" ht="15.75" customHeight="1">
      <c r="A10" s="16" t="s">
        <v>20</v>
      </c>
      <c r="B10" s="6">
        <v>1106.82</v>
      </c>
      <c r="C10" s="18"/>
      <c r="D10" s="29"/>
      <c r="E10" s="31"/>
    </row>
    <row r="11" spans="1:17" ht="18">
      <c r="A11" s="16" t="s">
        <v>21</v>
      </c>
      <c r="B11" s="6">
        <v>2213.67</v>
      </c>
      <c r="C11" s="18"/>
      <c r="D11" s="32"/>
      <c r="E11" s="33"/>
    </row>
    <row r="12" spans="1:17" ht="18.75">
      <c r="A12" s="16" t="s">
        <v>22</v>
      </c>
      <c r="B12" s="6">
        <v>3119.99</v>
      </c>
      <c r="C12" s="20">
        <v>2</v>
      </c>
      <c r="D12" s="34" t="s">
        <v>36</v>
      </c>
      <c r="E12" s="22">
        <f>IF(D12=A18,B18, IF(D12=A19,B19, IF(D12=A20,B20, IF(D12=A21,B21, IF(D12=A22,B22, IF(D12=A23,B23, ))))))</f>
        <v>41.13</v>
      </c>
    </row>
    <row r="13" spans="1:17" ht="18">
      <c r="A13" s="16" t="s">
        <v>24</v>
      </c>
      <c r="B13" s="6">
        <v>368.74</v>
      </c>
      <c r="C13" s="18"/>
      <c r="D13" s="23" t="s">
        <v>25</v>
      </c>
      <c r="E13" s="24">
        <f>IF(E12&lt;1,0,A48)</f>
        <v>-23.02</v>
      </c>
    </row>
    <row r="14" spans="1:17" ht="21">
      <c r="A14" s="16" t="s">
        <v>11</v>
      </c>
      <c r="B14" s="6">
        <v>737.48</v>
      </c>
      <c r="C14" s="18"/>
      <c r="D14" s="27" t="s">
        <v>16</v>
      </c>
      <c r="E14" s="28">
        <f>IF(SUM(E12:E13)&lt;0,0,SUM(E12:E13))</f>
        <v>18.110000000000003</v>
      </c>
    </row>
    <row r="15" spans="1:17" ht="18.75">
      <c r="A15" s="16" t="s">
        <v>26</v>
      </c>
      <c r="B15" s="6">
        <v>1039.4000000000001</v>
      </c>
      <c r="C15" s="18"/>
      <c r="D15" s="35"/>
      <c r="E15" s="36"/>
    </row>
    <row r="16" spans="1:17" ht="18">
      <c r="A16" s="5" t="s">
        <v>27</v>
      </c>
      <c r="B16" s="6">
        <v>0</v>
      </c>
      <c r="C16" s="18"/>
      <c r="D16" s="35"/>
      <c r="E16" s="33" t="s">
        <v>28</v>
      </c>
    </row>
    <row r="17" spans="1:12" ht="21">
      <c r="A17" s="25" t="s">
        <v>29</v>
      </c>
      <c r="B17" s="6">
        <v>0</v>
      </c>
      <c r="C17" s="37">
        <v>3</v>
      </c>
      <c r="D17" s="38" t="s">
        <v>45</v>
      </c>
      <c r="E17" s="28">
        <f>IF(D17=A24,B24,IF(D17=A25,B25,IF(D17=A26,B26,IF(D17=A27,B27,IF(D17=A28,B28,IF(D17=A29,B29,))))))</f>
        <v>3.53</v>
      </c>
    </row>
    <row r="18" spans="1:12" ht="18">
      <c r="A18" s="16" t="s">
        <v>23</v>
      </c>
      <c r="B18" s="6">
        <v>7.77</v>
      </c>
      <c r="C18" s="18"/>
      <c r="D18" s="39"/>
      <c r="E18" s="40"/>
    </row>
    <row r="19" spans="1:12" ht="18.75">
      <c r="A19" s="16" t="s">
        <v>31</v>
      </c>
      <c r="B19" s="6">
        <v>14.84</v>
      </c>
      <c r="C19" s="18"/>
      <c r="D19" s="23" t="s">
        <v>32</v>
      </c>
      <c r="E19" s="41">
        <f>SUM(E7,E14, E17)</f>
        <v>169.58999999999995</v>
      </c>
    </row>
    <row r="20" spans="1:12" ht="19.5" thickBot="1">
      <c r="A20" s="16" t="s">
        <v>33</v>
      </c>
      <c r="B20" s="6">
        <v>23.1</v>
      </c>
      <c r="C20" s="18"/>
      <c r="D20" s="23" t="s">
        <v>34</v>
      </c>
      <c r="E20" s="42">
        <f>A45</f>
        <v>-200</v>
      </c>
    </row>
    <row r="21" spans="1:12" ht="19.5" thickTop="1">
      <c r="A21" s="16" t="s">
        <v>35</v>
      </c>
      <c r="B21" s="6">
        <v>23.02</v>
      </c>
      <c r="C21" s="1"/>
      <c r="D21" s="43"/>
      <c r="E21" s="44"/>
    </row>
    <row r="22" spans="1:12" ht="25.5">
      <c r="A22" s="16" t="s">
        <v>36</v>
      </c>
      <c r="B22" s="6">
        <v>41.13</v>
      </c>
      <c r="C22" s="18"/>
      <c r="D22" s="45" t="s">
        <v>37</v>
      </c>
      <c r="E22" s="46">
        <f>IF(SUM(E19:E20)&gt;0,SUM(E19:E20),0)</f>
        <v>0</v>
      </c>
    </row>
    <row r="23" spans="1:12" ht="27" customHeight="1">
      <c r="A23" s="16" t="s">
        <v>38</v>
      </c>
      <c r="B23" s="6">
        <v>68.2</v>
      </c>
      <c r="D23" s="47" t="s">
        <v>39</v>
      </c>
      <c r="E23" s="48">
        <f>IF(SUM(E19:E20)&gt;0,0,SUM(E19:E20))</f>
        <v>-30.410000000000053</v>
      </c>
      <c r="L23" s="49"/>
    </row>
    <row r="24" spans="1:12" ht="31.5" customHeight="1">
      <c r="A24" s="16" t="s">
        <v>40</v>
      </c>
      <c r="B24" s="6">
        <v>0</v>
      </c>
      <c r="D24" s="50" t="s">
        <v>41</v>
      </c>
      <c r="E24" s="51">
        <f>(E22*26)/12</f>
        <v>0</v>
      </c>
    </row>
    <row r="25" spans="1:12" ht="12.75" customHeight="1">
      <c r="A25" s="5" t="s">
        <v>30</v>
      </c>
      <c r="B25" s="6">
        <v>0</v>
      </c>
      <c r="C25" s="1"/>
      <c r="D25" s="82" t="s">
        <v>42</v>
      </c>
      <c r="E25" s="82"/>
    </row>
    <row r="26" spans="1:12" ht="51" customHeight="1">
      <c r="A26" s="5" t="s">
        <v>43</v>
      </c>
      <c r="B26" s="6">
        <v>2.83</v>
      </c>
      <c r="D26" s="83" t="s">
        <v>44</v>
      </c>
      <c r="E26" s="83"/>
    </row>
    <row r="27" spans="1:12" hidden="1">
      <c r="A27" s="5" t="s">
        <v>45</v>
      </c>
      <c r="B27" s="6">
        <v>3.53</v>
      </c>
      <c r="D27" s="83"/>
      <c r="E27" s="83"/>
      <c r="H27" s="24"/>
    </row>
    <row r="28" spans="1:12" hidden="1">
      <c r="A28" s="5" t="s">
        <v>46</v>
      </c>
      <c r="B28" s="6">
        <v>7.65</v>
      </c>
      <c r="D28" s="52" t="s">
        <v>47</v>
      </c>
      <c r="E28" s="53" t="s">
        <v>48</v>
      </c>
    </row>
    <row r="29" spans="1:12" hidden="1">
      <c r="A29" s="12" t="s">
        <v>49</v>
      </c>
      <c r="B29" s="6">
        <v>0</v>
      </c>
      <c r="D29" s="52" t="s">
        <v>50</v>
      </c>
    </row>
    <row r="30" spans="1:12" hidden="1">
      <c r="A30" s="5"/>
      <c r="B30" s="6"/>
      <c r="D30" s="52" t="s">
        <v>51</v>
      </c>
    </row>
    <row r="31" spans="1:12" hidden="1">
      <c r="A31" s="54">
        <f>IF(D5=A2,0,
IF(D5=A3,0,
IF(D5=A4,-161.11,
IF(D5=A5,-322.22,
IF(D5=A6,-455.95,
IF(D5=A7,-161.11,
IF(D5=A8,-322.22,
IF(D5=A9,-455.95,
IF(D5=A10,-161.11,
IF(D5=A11,-322.22,
IF(D5=A12,-626.1,
IF(D5=A13,-161.11,
IF(D5=A14,-322.22,
IF(D5=A15,-455.95,
))))))))))))))</f>
        <v>-161.11000000000001</v>
      </c>
      <c r="B31" s="6"/>
      <c r="D31" s="52" t="s">
        <v>52</v>
      </c>
    </row>
    <row r="32" spans="1:12" hidden="1">
      <c r="A32" s="55">
        <f>IF(D5=A2,0,
IF(D5=A3,0,
IF(D5=A4,-263.16,
IF(D5=A5,-530.8,
IF(D5=A6,-766.97,
IF(D5=A7,-212.91,
IF(D5=A8,-429.42,
IF(D5=A9,-622.95,
IF(D5=A10,-958.87,
 IF(D5=A11,-1921.38,
IF(D5=A12,-2721.72,
IF(D5=A13,-263.16,
IF(D5=A14,-530.8,
IF(D5=A15,-766.97,
))))))))))))))</f>
        <v>-958.87</v>
      </c>
      <c r="B32" s="56"/>
      <c r="D32" s="57" t="s">
        <v>53</v>
      </c>
    </row>
    <row r="33" spans="1:4" hidden="1">
      <c r="A33" s="58">
        <v>-23.02</v>
      </c>
      <c r="B33" s="56"/>
      <c r="D33" s="52" t="s">
        <v>54</v>
      </c>
    </row>
    <row r="34" spans="1:4" hidden="1">
      <c r="A34" s="58">
        <v>-200</v>
      </c>
      <c r="B34" s="56"/>
      <c r="D34" s="52" t="s">
        <v>55</v>
      </c>
    </row>
    <row r="35" spans="1:4" hidden="1">
      <c r="A35" s="12">
        <v>1</v>
      </c>
      <c r="B35" s="6"/>
      <c r="D35" s="52" t="s">
        <v>56</v>
      </c>
    </row>
    <row r="36" spans="1:4" hidden="1">
      <c r="A36" s="59">
        <v>0.5</v>
      </c>
      <c r="B36" s="60">
        <v>40</v>
      </c>
      <c r="D36" s="52" t="s">
        <v>57</v>
      </c>
    </row>
    <row r="37" spans="1:4" hidden="1">
      <c r="A37" s="59">
        <v>0.6</v>
      </c>
      <c r="B37" s="60">
        <v>48</v>
      </c>
      <c r="D37" s="52" t="s">
        <v>58</v>
      </c>
    </row>
    <row r="38" spans="1:4" hidden="1">
      <c r="A38" s="59">
        <v>0.625</v>
      </c>
      <c r="B38" s="60">
        <v>50</v>
      </c>
      <c r="D38" s="52" t="s">
        <v>59</v>
      </c>
    </row>
    <row r="39" spans="1:4" hidden="1">
      <c r="A39" s="59">
        <v>0.75</v>
      </c>
      <c r="B39" s="60">
        <v>60</v>
      </c>
      <c r="D39" s="52" t="s">
        <v>60</v>
      </c>
    </row>
    <row r="40" spans="1:4" hidden="1">
      <c r="A40" s="59">
        <v>0.8</v>
      </c>
      <c r="B40" s="60">
        <v>64</v>
      </c>
      <c r="C40" s="1"/>
      <c r="D40" s="52" t="s">
        <v>61</v>
      </c>
    </row>
    <row r="41" spans="1:4" hidden="1">
      <c r="A41" s="59">
        <v>0.875</v>
      </c>
      <c r="B41" s="60">
        <v>70</v>
      </c>
      <c r="C41" s="1"/>
    </row>
    <row r="42" spans="1:4" hidden="1">
      <c r="A42" s="61"/>
      <c r="B42" s="62"/>
      <c r="C42" s="1"/>
      <c r="D42" s="63" t="s">
        <v>62</v>
      </c>
    </row>
    <row r="43" spans="1:4" hidden="1">
      <c r="A43" s="61">
        <f>IF(E2=B36,(A32*0.5),
IF(E2=B37,(A32*0.6),
IF(E2=B38,(A32*0.625),
IF(E2=B39,(A32*0.75),
IF(E2=B40,(A32*0.8),
IF(E2=B41,(A32*0.875),
IF(E2=B34,(A32)
)))))))</f>
        <v>-958.87</v>
      </c>
      <c r="B43" s="64" t="s">
        <v>63</v>
      </c>
      <c r="C43" s="1"/>
    </row>
    <row r="44" spans="1:4" hidden="1">
      <c r="A44" s="65">
        <f>IF(E2=B36,(E12*0.5),
IF(E2=B37,(E12*0.6),
IF(E2=B38,(E12*0.625),
IF(E2=B39,(E12*0.75),
IF(E2=B40,(E12*0.8),
IF(E2=B41,(E12*0.875),
IF(E2=0,-(E12)
)))))))</f>
        <v>-41.13</v>
      </c>
      <c r="B44" s="66" t="s">
        <v>64</v>
      </c>
      <c r="C44" s="1"/>
      <c r="D44" s="67" t="s">
        <v>65</v>
      </c>
    </row>
    <row r="45" spans="1:4" hidden="1">
      <c r="A45" s="61">
        <f>IF(E2=B36,(A34*0.5),
IF(E2=B37,(A34*0.6),
IF(E2=B38,(A34*0.625),
IF(E2=B39,(A34*0.75),
IF(E2=B40,(A34*0.8),
IF(E2=B41,(A34*0.875),
IF(E2=B34,(A34),
)))))))</f>
        <v>-200</v>
      </c>
      <c r="B45" s="64" t="s">
        <v>66</v>
      </c>
      <c r="C45" s="1"/>
      <c r="D45" s="67"/>
    </row>
    <row r="46" spans="1:4" hidden="1">
      <c r="A46"/>
      <c r="B46" s="68"/>
      <c r="C46" s="1"/>
      <c r="D46" s="67" t="s">
        <v>67</v>
      </c>
    </row>
    <row r="47" spans="1:4" hidden="1">
      <c r="A47" s="69">
        <f>IF(E2=B36,(A33*0.5),
IF(E2=B37,(A33*0.6),
IF(E2=B38,(A33*0.625),
IF(E2=B39,(A33*0.75),
IF(E2=B40,(A33*0.8),
IF(E2=B41,(A33*0.875),
IF(E2=B34,(A33)
)))))))</f>
        <v>-23.02</v>
      </c>
      <c r="B47" s="65"/>
      <c r="C47" s="1"/>
      <c r="D47" s="67"/>
    </row>
    <row r="48" spans="1:4" hidden="1">
      <c r="A48" s="69">
        <f>IF(AND(E12&gt;0,E12&lt;21.57),A44,A47)</f>
        <v>-23.02</v>
      </c>
      <c r="B48" s="65"/>
      <c r="C48" s="1"/>
      <c r="D48" s="70" t="s">
        <v>68</v>
      </c>
    </row>
    <row r="49" spans="1:4" hidden="1">
      <c r="A49" s="54">
        <f>IF(E2=B36,(A31*0.5),
IF(E2=B37,(A31*0.6),
IF(E2=B38,(A31*0.625),
IF(E2=B39,(A31*0.75),
IF(E2=B40,(A31*0.8),
IF(E2=B41,(A31*0.875),
IF(E2=B34,(A31)
)))))))</f>
        <v>-161.11000000000001</v>
      </c>
      <c r="C49" s="1"/>
    </row>
    <row r="50" spans="1:4">
      <c r="C50" s="1"/>
      <c r="D50" s="71" t="s">
        <v>69</v>
      </c>
    </row>
    <row r="51" spans="1:4">
      <c r="C51" s="1"/>
    </row>
    <row r="52" spans="1:4">
      <c r="C52" s="1"/>
    </row>
    <row r="53" spans="1:4">
      <c r="C53" s="1"/>
    </row>
    <row r="54" spans="1:4">
      <c r="C54" s="1"/>
    </row>
    <row r="55" spans="1:4">
      <c r="C55" s="1"/>
    </row>
    <row r="56" spans="1:4">
      <c r="C56" s="1"/>
    </row>
    <row r="57" spans="1:4">
      <c r="C57" s="1"/>
    </row>
    <row r="58" spans="1:4">
      <c r="C58" s="1"/>
    </row>
    <row r="59" spans="1:4">
      <c r="C59" s="1"/>
    </row>
    <row r="60" spans="1:4">
      <c r="C60" s="1"/>
    </row>
    <row r="61" spans="1:4">
      <c r="C61" s="1"/>
    </row>
    <row r="62" spans="1:4">
      <c r="C62" s="1"/>
    </row>
    <row r="63" spans="1:4">
      <c r="C63" s="1"/>
    </row>
    <row r="64" spans="1:4">
      <c r="C64" s="1"/>
    </row>
    <row r="65" spans="3:3">
      <c r="C65" s="1"/>
    </row>
    <row r="66" spans="3:3">
      <c r="C66" s="1"/>
    </row>
    <row r="67" spans="3:3">
      <c r="C67" s="1"/>
    </row>
    <row r="68" spans="3:3">
      <c r="C68" s="1"/>
    </row>
    <row r="69" spans="3:3">
      <c r="C69" s="1"/>
    </row>
    <row r="70" spans="3:3">
      <c r="C70" s="1"/>
    </row>
    <row r="71" spans="3:3">
      <c r="C71" s="1"/>
    </row>
    <row r="72" spans="3:3">
      <c r="C72" s="1"/>
    </row>
    <row r="73" spans="3:3">
      <c r="C73" s="1"/>
    </row>
    <row r="74" spans="3:3">
      <c r="C74" s="1"/>
    </row>
    <row r="75" spans="3:3">
      <c r="C75" s="1"/>
    </row>
    <row r="76" spans="3:3">
      <c r="C76" s="1"/>
    </row>
    <row r="77" spans="3:3">
      <c r="C77" s="1"/>
    </row>
    <row r="78" spans="3:3">
      <c r="C78" s="1"/>
    </row>
    <row r="79" spans="3:3">
      <c r="C79" s="1"/>
    </row>
    <row r="80" spans="3:3">
      <c r="C80" s="1"/>
    </row>
    <row r="81" spans="3:3">
      <c r="C81" s="1"/>
    </row>
    <row r="82" spans="3:3">
      <c r="C82" s="1"/>
    </row>
    <row r="83" spans="3:3">
      <c r="C83" s="1"/>
    </row>
    <row r="84" spans="3:3">
      <c r="C84" s="1"/>
    </row>
    <row r="85" spans="3:3">
      <c r="C85" s="1"/>
    </row>
    <row r="86" spans="3:3">
      <c r="C86" s="1"/>
    </row>
    <row r="87" spans="3:3">
      <c r="C87" s="1"/>
    </row>
    <row r="88" spans="3:3">
      <c r="C88" s="1"/>
    </row>
    <row r="89" spans="3:3">
      <c r="C89" s="1"/>
    </row>
    <row r="90" spans="3:3">
      <c r="C90" s="1"/>
    </row>
    <row r="91" spans="3:3">
      <c r="C91" s="1"/>
    </row>
    <row r="92" spans="3:3">
      <c r="C92" s="1"/>
    </row>
    <row r="93" spans="3:3">
      <c r="C93" s="1"/>
    </row>
    <row r="94" spans="3:3">
      <c r="C94" s="1"/>
    </row>
    <row r="95" spans="3:3">
      <c r="C95" s="1"/>
    </row>
    <row r="96" spans="3:3">
      <c r="C96" s="1"/>
    </row>
    <row r="97" spans="3:3">
      <c r="C97" s="1"/>
    </row>
    <row r="98" spans="3:3">
      <c r="C98" s="1"/>
    </row>
    <row r="99" spans="3:3">
      <c r="C99" s="1"/>
    </row>
    <row r="100" spans="3:3">
      <c r="C100" s="1"/>
    </row>
    <row r="101" spans="3:3">
      <c r="C101" s="1"/>
    </row>
    <row r="102" spans="3:3">
      <c r="C102" s="1"/>
    </row>
    <row r="103" spans="3:3">
      <c r="C103" s="1"/>
    </row>
    <row r="104" spans="3:3">
      <c r="C104" s="1"/>
    </row>
    <row r="105" spans="3:3">
      <c r="C105" s="1"/>
    </row>
    <row r="106" spans="3:3">
      <c r="C106" s="1"/>
    </row>
    <row r="107" spans="3:3">
      <c r="C107" s="1"/>
    </row>
    <row r="108" spans="3:3">
      <c r="C108" s="1"/>
    </row>
    <row r="109" spans="3:3">
      <c r="C109" s="1"/>
    </row>
    <row r="110" spans="3:3">
      <c r="C110" s="1"/>
    </row>
    <row r="111" spans="3:3">
      <c r="C111" s="1"/>
    </row>
    <row r="112" spans="3:3">
      <c r="C112" s="1"/>
    </row>
    <row r="113" spans="3:3">
      <c r="C113" s="1"/>
    </row>
    <row r="114" spans="3:3">
      <c r="C114" s="1"/>
    </row>
    <row r="115" spans="3:3">
      <c r="C115" s="1"/>
    </row>
    <row r="116" spans="3:3">
      <c r="C116" s="1"/>
    </row>
    <row r="117" spans="3:3">
      <c r="C117" s="1"/>
    </row>
    <row r="118" spans="3:3">
      <c r="C118" s="1"/>
    </row>
    <row r="119" spans="3:3">
      <c r="C119" s="1"/>
    </row>
    <row r="120" spans="3:3">
      <c r="C120" s="1"/>
    </row>
    <row r="121" spans="3:3">
      <c r="C121" s="1"/>
    </row>
    <row r="122" spans="3:3">
      <c r="C122" s="1"/>
    </row>
    <row r="123" spans="3:3">
      <c r="C123" s="1"/>
    </row>
    <row r="124" spans="3:3">
      <c r="C124" s="1"/>
    </row>
    <row r="125" spans="3:3">
      <c r="C125" s="1"/>
    </row>
    <row r="126" spans="3:3">
      <c r="C126" s="1"/>
    </row>
    <row r="127" spans="3:3">
      <c r="C127" s="1"/>
    </row>
    <row r="128" spans="3:3">
      <c r="C128" s="1"/>
    </row>
    <row r="129" spans="3:3">
      <c r="C129" s="1"/>
    </row>
    <row r="130" spans="3:3">
      <c r="C130" s="1"/>
    </row>
    <row r="131" spans="3:3">
      <c r="C131" s="1"/>
    </row>
    <row r="132" spans="3:3">
      <c r="C132" s="1"/>
    </row>
    <row r="133" spans="3:3">
      <c r="C133" s="1"/>
    </row>
    <row r="134" spans="3:3">
      <c r="C134" s="1"/>
    </row>
    <row r="135" spans="3:3">
      <c r="C135" s="1"/>
    </row>
    <row r="136" spans="3:3">
      <c r="C136" s="1"/>
    </row>
    <row r="137" spans="3:3">
      <c r="C137" s="1"/>
    </row>
    <row r="138" spans="3:3">
      <c r="C138" s="1"/>
    </row>
    <row r="139" spans="3:3">
      <c r="C139" s="1"/>
    </row>
    <row r="140" spans="3:3">
      <c r="C140" s="1"/>
    </row>
    <row r="141" spans="3:3">
      <c r="C141" s="1"/>
    </row>
    <row r="142" spans="3:3">
      <c r="C142" s="1"/>
    </row>
    <row r="143" spans="3:3">
      <c r="C143" s="1"/>
    </row>
    <row r="144" spans="3:3">
      <c r="C144" s="1"/>
    </row>
    <row r="145" spans="3:3">
      <c r="C145" s="1"/>
    </row>
    <row r="146" spans="3:3">
      <c r="C146" s="1"/>
    </row>
    <row r="147" spans="3:3">
      <c r="C147" s="1"/>
    </row>
    <row r="148" spans="3:3">
      <c r="C148" s="1"/>
    </row>
    <row r="149" spans="3:3">
      <c r="C149" s="1"/>
    </row>
    <row r="150" spans="3:3">
      <c r="C150" s="1"/>
    </row>
    <row r="151" spans="3:3">
      <c r="C151" s="1"/>
    </row>
  </sheetData>
  <sheetProtection algorithmName="SHA-512" hashValue="LtEtW0Xdn/EhNmJZ2YJRu+tgO3dRUVxtf2d8DuLwkH32l+FmkwaGPHjqy3QZyqEOk7iPKPSqhnVsNfPvYIByig==" saltValue="NZeY9XGdsMHAv7gmixLDjA==" spinCount="100000" sheet="1" objects="1" scenarios="1"/>
  <mergeCells count="3">
    <mergeCell ref="E1:I1"/>
    <mergeCell ref="D25:E25"/>
    <mergeCell ref="D26:E27"/>
  </mergeCells>
  <conditionalFormatting sqref="E17">
    <cfRule type="cellIs" dxfId="6" priority="1" operator="lessThan">
      <formula>1</formula>
    </cfRule>
  </conditionalFormatting>
  <conditionalFormatting sqref="E22">
    <cfRule type="cellIs" dxfId="5" priority="5" operator="lessThan">
      <formula>1</formula>
    </cfRule>
    <cfRule type="cellIs" dxfId="4" priority="6" operator="greaterThan">
      <formula>0</formula>
    </cfRule>
    <cfRule type="cellIs" dxfId="3" priority="7" operator="lessThan">
      <formula>0</formula>
    </cfRule>
  </conditionalFormatting>
  <conditionalFormatting sqref="E23">
    <cfRule type="cellIs" dxfId="2" priority="2" operator="equal">
      <formula>0</formula>
    </cfRule>
    <cfRule type="cellIs" dxfId="1" priority="3" operator="lessThan">
      <formula>1</formula>
    </cfRule>
    <cfRule type="cellIs" dxfId="0" priority="4" operator="greaterThan">
      <formula>0</formula>
    </cfRule>
  </conditionalFormatting>
  <dataValidations count="5">
    <dataValidation type="list" allowBlank="1" showErrorMessage="1" error="Please reselect an option by clicking &quot;CANCEL&quot; on this pop up and reselecting an option from the drop down menu." prompt="Please use the drop down button to scroll through all selections." sqref="D5" xr:uid="{00000000-0002-0000-0300-000000000000}">
      <formula1>MEDINS</formula1>
    </dataValidation>
    <dataValidation type="list" allowBlank="1" showInputMessage="1" showErrorMessage="1" error="Please reselect an option by clicking &quot;CANCEL&quot; on this pop up and reselecting an option from the drop down menu." sqref="D12" xr:uid="{00000000-0002-0000-0300-000001000000}">
      <formula1>DENTIST</formula1>
    </dataValidation>
    <dataValidation type="list" allowBlank="1" showInputMessage="1" showErrorMessage="1" error="Please reselect an option by clicking &quot;CANCEL&quot; on this pop up and reselecting an option from the drop down menu." sqref="D17" xr:uid="{00000000-0002-0000-0300-000002000000}">
      <formula1>Viz</formula1>
    </dataValidation>
    <dataValidation type="list" allowBlank="1" showInputMessage="1" showErrorMessage="1" sqref="E2" xr:uid="{00000000-0002-0000-0300-000003000000}">
      <formula1>PT</formula1>
    </dataValidation>
    <dataValidation type="list" showInputMessage="1" showErrorMessage="1" sqref="E3" xr:uid="{00000000-0002-0000-0300-000004000000}">
      <formula1>"CHOOSE,NO,YES"</formula1>
    </dataValidation>
  </dataValidations>
  <pageMargins left="0.7" right="0.7" top="0.75" bottom="0.75" header="0.3" footer="0.3"/>
  <pageSetup fitToWidth="0" fitToHeight="0" orientation="landscape" horizontalDpi="4294967295" verticalDpi="4294967295"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01A10-2901-4847-B665-77414FA85479}">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40F2-7DA4-4931-8BF8-82CC49681991}">
  <dimension ref="A1"/>
  <sheetViews>
    <sheetView workbookViewId="0">
      <selection activeCell="H21" sqref="H21"/>
    </sheetView>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2635A9383E5F4FB0FABC9443E9FA99" ma:contentTypeVersion="12" ma:contentTypeDescription="Create a new document." ma:contentTypeScope="" ma:versionID="13c1b41633bcbe7f5dd7fb07c333bc06">
  <xsd:schema xmlns:xsd="http://www.w3.org/2001/XMLSchema" xmlns:xs="http://www.w3.org/2001/XMLSchema" xmlns:p="http://schemas.microsoft.com/office/2006/metadata/properties" xmlns:ns2="8a66e074-852e-49a3-843f-0c8d4a10221a" xmlns:ns3="2425eb9b-e369-4326-8552-45bdc6c9454e" targetNamespace="http://schemas.microsoft.com/office/2006/metadata/properties" ma:root="true" ma:fieldsID="602b5b0c8d8b6781c3c006a9c5ab0d02" ns2:_="" ns3:_="">
    <xsd:import namespace="8a66e074-852e-49a3-843f-0c8d4a10221a"/>
    <xsd:import namespace="2425eb9b-e369-4326-8552-45bdc6c945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66e074-852e-49a3-843f-0c8d4a1022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6b1558-ae04-422a-9ac9-36b7b18c95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25eb9b-e369-4326-8552-45bdc6c9454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bf8c5b-aa7e-4b0e-b871-1b2eb37d63f9}" ma:internalName="TaxCatchAll" ma:showField="CatchAllData" ma:web="2425eb9b-e369-4326-8552-45bdc6c945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425eb9b-e369-4326-8552-45bdc6c9454e" xsi:nil="true"/>
    <lcf76f155ced4ddcb4097134ff3c332f xmlns="8a66e074-852e-49a3-843f-0c8d4a10221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974BF2-F5D6-4AC8-9473-7476B4B252E9}"/>
</file>

<file path=customXml/itemProps2.xml><?xml version="1.0" encoding="utf-8"?>
<ds:datastoreItem xmlns:ds="http://schemas.openxmlformats.org/officeDocument/2006/customXml" ds:itemID="{6F0F1B76-6304-49DF-858D-335A0D111854}"/>
</file>

<file path=customXml/itemProps3.xml><?xml version="1.0" encoding="utf-8"?>
<ds:datastoreItem xmlns:ds="http://schemas.openxmlformats.org/officeDocument/2006/customXml" ds:itemID="{6DFB43D3-35B0-4215-BF61-520BCDA7B06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Jenny</dc:creator>
  <cp:keywords/>
  <dc:description/>
  <cp:lastModifiedBy>Dinh, Dung</cp:lastModifiedBy>
  <cp:revision/>
  <dcterms:created xsi:type="dcterms:W3CDTF">2024-10-15T16:01:05Z</dcterms:created>
  <dcterms:modified xsi:type="dcterms:W3CDTF">2024-11-27T19:05:52Z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0x0101006C2635A9383E5F4FB0FABC9443E9FA99</vt:lpwstr>
  </property>
  <property fmtid="{D5CDD505-2E9C-101B-9397-08002B2CF9AE}" pid="3" name="MediaServiceImageTags">
    <vt:lpwstr/>
  </property>
</Properties>
</file>